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
    </mc:Choice>
  </mc:AlternateContent>
  <workbookProtection workbookAlgorithmName="SHA-512" workbookHashValue="XWs1HiB1hdFQot4RlPTNbYr/Tnlp+JHjpllSJbxy376VMLR8E4LU0OxutpB6V1GTMyyAPXWK4ipxQ3tAVJUZ2w==" workbookSaltValue="DqNssGqOJZ2dXoZDa/BjdA==" workbookSpinCount="100000" lockStructure="1"/>
  <bookViews>
    <workbookView xWindow="-120" yWindow="-120" windowWidth="20730" windowHeight="11160"/>
  </bookViews>
  <sheets>
    <sheet name="計算シート" sheetId="1" r:id="rId1"/>
    <sheet name="新税率" sheetId="2" r:id="rId2"/>
  </sheets>
  <definedNames>
    <definedName name="_xlnm.Print_Area" localSheetId="0">計算シート!$A$1:$Y$57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3" i="1" l="1"/>
  <c r="AI39" i="1"/>
  <c r="AH39" i="1"/>
  <c r="AF39" i="1"/>
  <c r="AE39" i="1"/>
  <c r="AG38" i="1" s="1"/>
  <c r="AJ38" i="1"/>
  <c r="AI38" i="1"/>
  <c r="AH38" i="1"/>
  <c r="AF38" i="1"/>
  <c r="AE38" i="1"/>
  <c r="P38" i="1"/>
  <c r="I47" i="1" s="1"/>
  <c r="I48" i="1" s="1"/>
  <c r="AL35" i="1"/>
  <c r="AK35" i="1"/>
  <c r="AI35" i="1"/>
  <c r="AH35" i="1"/>
  <c r="AF35" i="1"/>
  <c r="AE35" i="1"/>
  <c r="AY34" i="1"/>
  <c r="AX34" i="1"/>
  <c r="AT34" i="1"/>
  <c r="AS34" i="1"/>
  <c r="AO34" i="1"/>
  <c r="AN34" i="1"/>
  <c r="AM34" i="1"/>
  <c r="AL34" i="1"/>
  <c r="AK34" i="1"/>
  <c r="AJ34" i="1"/>
  <c r="AI34" i="1"/>
  <c r="AH34" i="1"/>
  <c r="AG34" i="1"/>
  <c r="AF34" i="1"/>
  <c r="AE34" i="1"/>
  <c r="AL33" i="1"/>
  <c r="AK33" i="1"/>
  <c r="AI33" i="1"/>
  <c r="AH33" i="1"/>
  <c r="AF33" i="1"/>
  <c r="AE33" i="1"/>
  <c r="AY32" i="1"/>
  <c r="AX32" i="1"/>
  <c r="AT32" i="1"/>
  <c r="AS32" i="1"/>
  <c r="AO32" i="1"/>
  <c r="AN32" i="1"/>
  <c r="AM32" i="1"/>
  <c r="AL32" i="1"/>
  <c r="AK32" i="1"/>
  <c r="AJ32" i="1"/>
  <c r="AI32" i="1"/>
  <c r="AH32" i="1"/>
  <c r="AG32" i="1"/>
  <c r="AF32" i="1"/>
  <c r="AE32" i="1"/>
  <c r="AL31" i="1"/>
  <c r="AK31" i="1"/>
  <c r="AI31" i="1"/>
  <c r="AH31" i="1"/>
  <c r="AF31" i="1"/>
  <c r="AE31" i="1"/>
  <c r="AY30" i="1"/>
  <c r="AX30" i="1"/>
  <c r="AT30" i="1"/>
  <c r="AS30" i="1"/>
  <c r="AO30" i="1"/>
  <c r="AN30" i="1"/>
  <c r="AM30" i="1"/>
  <c r="AL30" i="1"/>
  <c r="AK30" i="1"/>
  <c r="AJ30" i="1"/>
  <c r="AI30" i="1"/>
  <c r="AH30" i="1"/>
  <c r="AG30" i="1"/>
  <c r="AF30" i="1"/>
  <c r="AE30" i="1"/>
  <c r="AL29" i="1"/>
  <c r="AK29" i="1"/>
  <c r="AI29" i="1"/>
  <c r="AH29" i="1"/>
  <c r="AF29" i="1"/>
  <c r="AE29" i="1"/>
  <c r="AY28" i="1"/>
  <c r="AX28" i="1"/>
  <c r="AT28" i="1"/>
  <c r="AS28" i="1"/>
  <c r="AO28" i="1"/>
  <c r="AN28" i="1"/>
  <c r="AM28" i="1"/>
  <c r="AL28" i="1"/>
  <c r="AK28" i="1"/>
  <c r="AJ28" i="1"/>
  <c r="AI28" i="1"/>
  <c r="AH28" i="1"/>
  <c r="AG28" i="1"/>
  <c r="AF28" i="1"/>
  <c r="AE28" i="1"/>
  <c r="AL27" i="1"/>
  <c r="AK27" i="1"/>
  <c r="AI27" i="1"/>
  <c r="AH27" i="1"/>
  <c r="AF27" i="1"/>
  <c r="AE27" i="1"/>
  <c r="AY26" i="1"/>
  <c r="AX26" i="1"/>
  <c r="AT26" i="1"/>
  <c r="AS26" i="1"/>
  <c r="AO26" i="1"/>
  <c r="AN26" i="1"/>
  <c r="AM26" i="1"/>
  <c r="AL26" i="1"/>
  <c r="AK26" i="1"/>
  <c r="AJ26" i="1"/>
  <c r="AI26" i="1"/>
  <c r="AH26" i="1"/>
  <c r="AG26" i="1"/>
  <c r="AF26" i="1"/>
  <c r="AE26" i="1"/>
  <c r="AI25" i="1"/>
  <c r="AH25" i="1"/>
  <c r="AY24" i="1"/>
  <c r="AT24" i="1"/>
  <c r="AS24" i="1"/>
  <c r="AJ24" i="1"/>
  <c r="AI24" i="1"/>
  <c r="AH24" i="1"/>
  <c r="AE24" i="1"/>
  <c r="AI23" i="1"/>
  <c r="AH23" i="1"/>
  <c r="AY22" i="1"/>
  <c r="AY36" i="1" s="1"/>
  <c r="P40" i="1" s="1"/>
  <c r="AT22" i="1"/>
  <c r="AJ22" i="1"/>
  <c r="AJ36" i="1" s="1"/>
  <c r="AJ40" i="1" s="1"/>
  <c r="AI22" i="1"/>
  <c r="AH22" i="1"/>
  <c r="AE22" i="1"/>
  <c r="AF23" i="1" l="1"/>
  <c r="AF22" i="1"/>
  <c r="AO38" i="1"/>
  <c r="AK39" i="1"/>
  <c r="AL39" i="1"/>
  <c r="AT36" i="1"/>
  <c r="S48" i="1" s="1"/>
  <c r="AI37" i="1"/>
  <c r="AI41" i="1" s="1"/>
  <c r="N47" i="1"/>
  <c r="N48" i="1" s="1"/>
  <c r="AF24" i="1"/>
  <c r="AI36" i="1"/>
  <c r="AF25" i="1"/>
  <c r="AE23" i="1" l="1"/>
  <c r="AG22" i="1" s="1"/>
  <c r="AK22" i="1" s="1"/>
  <c r="AM22" i="1" s="1"/>
  <c r="AN22" i="1" s="1"/>
  <c r="P39" i="1"/>
  <c r="S47" i="1" s="1"/>
  <c r="AE25" i="1"/>
  <c r="AG24" i="1" s="1"/>
  <c r="AK24" i="1"/>
  <c r="AK25" i="1"/>
  <c r="AO24" i="1"/>
  <c r="AG36" i="1" l="1"/>
  <c r="AG40" i="1" s="1"/>
  <c r="AO22" i="1"/>
  <c r="AK23" i="1"/>
  <c r="AL23" i="1" s="1"/>
  <c r="AS22" i="1"/>
  <c r="AS36" i="1" s="1"/>
  <c r="S45" i="1" s="1"/>
  <c r="AX22" i="1"/>
  <c r="AO40" i="1"/>
  <c r="AL22" i="1"/>
  <c r="AL25" i="1"/>
  <c r="AK36" i="1"/>
  <c r="AM24" i="1"/>
  <c r="AN24" i="1" s="1"/>
  <c r="AL24" i="1"/>
  <c r="AK37" i="1" l="1"/>
  <c r="AK41" i="1" s="1"/>
  <c r="AL37" i="1"/>
  <c r="AL41" i="1" s="1"/>
  <c r="AL36" i="1"/>
  <c r="AX24" i="1"/>
  <c r="AX36" i="1" s="1"/>
  <c r="AN36" i="1"/>
  <c r="N41" i="1" s="1"/>
  <c r="AO50" i="1" l="1"/>
  <c r="AN49" i="1"/>
  <c r="AI48" i="1"/>
  <c r="AK49" i="1"/>
  <c r="AJ49" i="1"/>
  <c r="AI49" i="1"/>
  <c r="AO48" i="1"/>
  <c r="AN48" i="1"/>
  <c r="AN50" i="1"/>
  <c r="AK48" i="1"/>
  <c r="AO49" i="1"/>
  <c r="AJ48" i="1"/>
  <c r="AO47" i="1"/>
  <c r="AJ47" i="1"/>
  <c r="AI47" i="1"/>
  <c r="AK47" i="1"/>
  <c r="AN47" i="1"/>
  <c r="N45" i="1"/>
  <c r="I45" i="1"/>
  <c r="AJ50" i="1" l="1"/>
  <c r="N49" i="1" s="1"/>
  <c r="AK50" i="1"/>
  <c r="S49" i="1" s="1"/>
  <c r="AF48" i="1" s="1"/>
  <c r="AF51" i="1" s="1"/>
  <c r="S51" i="1" s="1"/>
  <c r="AO51" i="1"/>
  <c r="N50" i="1" s="1"/>
  <c r="AN51" i="1"/>
  <c r="I50" i="1" s="1"/>
  <c r="AI50" i="1"/>
  <c r="I49" i="1" s="1"/>
  <c r="AE48" i="1" l="1"/>
  <c r="AE51" i="1" s="1"/>
  <c r="N51" i="1" s="1"/>
  <c r="AD48" i="1"/>
  <c r="AD51" i="1" s="1"/>
  <c r="I51" i="1" s="1"/>
  <c r="L55" i="1" l="1"/>
  <c r="L56" i="1" s="1"/>
</calcChain>
</file>

<file path=xl/sharedStrings.xml><?xml version="1.0" encoding="utf-8"?>
<sst xmlns="http://schemas.openxmlformats.org/spreadsheetml/2006/main" count="200" uniqueCount="116">
  <si>
    <t>限度額</t>
    <rPh sb="0" eb="2">
      <t>ゲンド</t>
    </rPh>
    <rPh sb="2" eb="3">
      <t>ガク</t>
    </rPh>
    <phoneticPr fontId="1"/>
  </si>
  <si>
    <t>円</t>
    <rPh sb="0" eb="1">
      <t>エン</t>
    </rPh>
    <phoneticPr fontId="1"/>
  </si>
  <si>
    <t>５割軽減</t>
    <rPh sb="1" eb="2">
      <t>ワリ</t>
    </rPh>
    <rPh sb="2" eb="4">
      <t>ケイゲン</t>
    </rPh>
    <phoneticPr fontId="1"/>
  </si>
  <si>
    <t>均等割額</t>
    <rPh sb="0" eb="1">
      <t>ヒトシ</t>
    </rPh>
    <rPh sb="1" eb="2">
      <t>トウ</t>
    </rPh>
    <rPh sb="2" eb="3">
      <t>ワリ</t>
    </rPh>
    <rPh sb="3" eb="4">
      <t>ガク</t>
    </rPh>
    <phoneticPr fontId="1"/>
  </si>
  <si>
    <t>医療分軽減額</t>
    <rPh sb="0" eb="2">
      <t>イリョウ</t>
    </rPh>
    <rPh sb="2" eb="3">
      <t>ブン</t>
    </rPh>
    <rPh sb="3" eb="5">
      <t>ケイゲン</t>
    </rPh>
    <rPh sb="5" eb="6">
      <t>ガク</t>
    </rPh>
    <phoneticPr fontId="1"/>
  </si>
  <si>
    <t>営業その他の所得額</t>
    <rPh sb="0" eb="2">
      <t>エイギョウ</t>
    </rPh>
    <rPh sb="4" eb="5">
      <t>タ</t>
    </rPh>
    <rPh sb="6" eb="8">
      <t>ショトク</t>
    </rPh>
    <rPh sb="8" eb="9">
      <t>ガク</t>
    </rPh>
    <phoneticPr fontId="1"/>
  </si>
  <si>
    <t>均等割</t>
    <rPh sb="0" eb="2">
      <t>キントウ</t>
    </rPh>
    <rPh sb="2" eb="3">
      <t>ワリ</t>
    </rPh>
    <phoneticPr fontId="1"/>
  </si>
  <si>
    <t>世帯員２</t>
    <rPh sb="0" eb="3">
      <t>セタイイン</t>
    </rPh>
    <phoneticPr fontId="1"/>
  </si>
  <si>
    <t>平等割</t>
    <rPh sb="0" eb="2">
      <t>ビョウドウ</t>
    </rPh>
    <rPh sb="2" eb="3">
      <t>ワリ</t>
    </rPh>
    <phoneticPr fontId="1"/>
  </si>
  <si>
    <t>端数処理後</t>
    <rPh sb="0" eb="2">
      <t>ハスウ</t>
    </rPh>
    <rPh sb="2" eb="4">
      <t>ショリ</t>
    </rPh>
    <rPh sb="4" eb="5">
      <t>ゴ</t>
    </rPh>
    <phoneticPr fontId="1"/>
  </si>
  <si>
    <t>世帯員３</t>
    <rPh sb="0" eb="3">
      <t>セタイイン</t>
    </rPh>
    <phoneticPr fontId="1"/>
  </si>
  <si>
    <t>介護分軽減額</t>
    <rPh sb="0" eb="2">
      <t>カイゴ</t>
    </rPh>
    <rPh sb="2" eb="3">
      <t>ブン</t>
    </rPh>
    <rPh sb="3" eb="5">
      <t>ケイゲン</t>
    </rPh>
    <rPh sb="5" eb="6">
      <t>ガク</t>
    </rPh>
    <phoneticPr fontId="1"/>
  </si>
  <si>
    <t>医療分</t>
    <rPh sb="0" eb="2">
      <t>イリョウ</t>
    </rPh>
    <rPh sb="2" eb="3">
      <t>ブン</t>
    </rPh>
    <phoneticPr fontId="1"/>
  </si>
  <si>
    <t>世帯員１</t>
    <rPh sb="0" eb="3">
      <t>セタイイン</t>
    </rPh>
    <phoneticPr fontId="1"/>
  </si>
  <si>
    <t>介　護　分</t>
    <rPh sb="0" eb="1">
      <t>スケ</t>
    </rPh>
    <rPh sb="2" eb="3">
      <t>マモル</t>
    </rPh>
    <rPh sb="4" eb="5">
      <t>ブン</t>
    </rPh>
    <phoneticPr fontId="1"/>
  </si>
  <si>
    <t>歳</t>
    <rPh sb="0" eb="1">
      <t>サイ</t>
    </rPh>
    <phoneticPr fontId="1"/>
  </si>
  <si>
    <t>介護分</t>
    <rPh sb="0" eb="2">
      <t>カイゴ</t>
    </rPh>
    <rPh sb="2" eb="3">
      <t>ブン</t>
    </rPh>
    <phoneticPr fontId="1"/>
  </si>
  <si>
    <t>※前年(1～12月)の
   総支給額です</t>
    <rPh sb="1" eb="2">
      <t>マエ</t>
    </rPh>
    <rPh sb="2" eb="3">
      <t>ネン</t>
    </rPh>
    <rPh sb="8" eb="9">
      <t>ツキ</t>
    </rPh>
    <rPh sb="15" eb="16">
      <t>ソウ</t>
    </rPh>
    <rPh sb="16" eb="18">
      <t>シキュウ</t>
    </rPh>
    <rPh sb="18" eb="19">
      <t>ガク</t>
    </rPh>
    <phoneticPr fontId="1"/>
  </si>
  <si>
    <t>世帯員４</t>
    <rPh sb="0" eb="3">
      <t>セタイイン</t>
    </rPh>
    <phoneticPr fontId="1"/>
  </si>
  <si>
    <t>基礎データシート</t>
    <rPh sb="0" eb="2">
      <t>キソ</t>
    </rPh>
    <phoneticPr fontId="1"/>
  </si>
  <si>
    <t>介護分</t>
  </si>
  <si>
    <t>世帯員５</t>
    <rPh sb="0" eb="3">
      <t>セタイイン</t>
    </rPh>
    <phoneticPr fontId="1"/>
  </si>
  <si>
    <t>世帯員６</t>
    <rPh sb="0" eb="3">
      <t>セタイイン</t>
    </rPh>
    <phoneticPr fontId="1"/>
  </si>
  <si>
    <t>加入者数</t>
    <rPh sb="0" eb="2">
      <t>カニュウ</t>
    </rPh>
    <rPh sb="2" eb="3">
      <t>シャ</t>
    </rPh>
    <rPh sb="3" eb="4">
      <t>スウ</t>
    </rPh>
    <phoneticPr fontId="1"/>
  </si>
  <si>
    <t>基礎控除後判定</t>
    <rPh sb="0" eb="2">
      <t>キソ</t>
    </rPh>
    <rPh sb="2" eb="4">
      <t>コウジョ</t>
    </rPh>
    <rPh sb="4" eb="5">
      <t>ゴ</t>
    </rPh>
    <rPh sb="5" eb="7">
      <t>ハンテイ</t>
    </rPh>
    <phoneticPr fontId="1"/>
  </si>
  <si>
    <t>人</t>
    <rPh sb="0" eb="1">
      <t>ニン</t>
    </rPh>
    <phoneticPr fontId="1"/>
  </si>
  <si>
    <t>医　療　分</t>
    <rPh sb="0" eb="1">
      <t>イ</t>
    </rPh>
    <rPh sb="2" eb="3">
      <t>リョウ</t>
    </rPh>
    <rPh sb="4" eb="5">
      <t>ブン</t>
    </rPh>
    <phoneticPr fontId="1"/>
  </si>
  <si>
    <r>
      <t>国保に</t>
    </r>
    <r>
      <rPr>
        <b/>
        <sz val="11"/>
        <color indexed="60"/>
        <rFont val="ＭＳ Ｐゴシック"/>
        <family val="3"/>
        <charset val="128"/>
      </rPr>
      <t>加入する</t>
    </r>
    <r>
      <rPr>
        <b/>
        <sz val="11"/>
        <rFont val="ＭＳ Ｐゴシック"/>
        <family val="3"/>
        <charset val="128"/>
      </rPr>
      <t>世帯主</t>
    </r>
    <rPh sb="0" eb="2">
      <t>コクホ</t>
    </rPh>
    <rPh sb="3" eb="5">
      <t>カニュウ</t>
    </rPh>
    <rPh sb="7" eb="10">
      <t>セタイヌシ</t>
    </rPh>
    <phoneticPr fontId="1"/>
  </si>
  <si>
    <t>所得割額</t>
    <rPh sb="0" eb="2">
      <t>ショトク</t>
    </rPh>
    <rPh sb="2" eb="3">
      <t>ワリ</t>
    </rPh>
    <rPh sb="3" eb="4">
      <t>ガク</t>
    </rPh>
    <phoneticPr fontId="1"/>
  </si>
  <si>
    <t>うち介護保険対象者数</t>
    <rPh sb="2" eb="4">
      <t>カイゴ</t>
    </rPh>
    <rPh sb="4" eb="6">
      <t>ホケン</t>
    </rPh>
    <rPh sb="6" eb="8">
      <t>タイショウ</t>
    </rPh>
    <rPh sb="8" eb="9">
      <t>モノ</t>
    </rPh>
    <rPh sb="9" eb="10">
      <t>カズ</t>
    </rPh>
    <phoneticPr fontId="1"/>
  </si>
  <si>
    <t>加入者７</t>
    <rPh sb="0" eb="3">
      <t>カニュウシャ</t>
    </rPh>
    <phoneticPr fontId="1"/>
  </si>
  <si>
    <t>基礎控除</t>
    <rPh sb="0" eb="2">
      <t>キソ</t>
    </rPh>
    <rPh sb="2" eb="4">
      <t>コウジョ</t>
    </rPh>
    <phoneticPr fontId="1"/>
  </si>
  <si>
    <t>加入者５</t>
    <rPh sb="0" eb="3">
      <t>カニュウシャ</t>
    </rPh>
    <phoneticPr fontId="1"/>
  </si>
  <si>
    <t>軽減判定</t>
    <rPh sb="0" eb="2">
      <t>ケイゲン</t>
    </rPh>
    <rPh sb="2" eb="4">
      <t>ハンテイ</t>
    </rPh>
    <phoneticPr fontId="1"/>
  </si>
  <si>
    <t>合　　計</t>
    <rPh sb="0" eb="1">
      <t>ゴウ</t>
    </rPh>
    <rPh sb="3" eb="4">
      <t>ケイ</t>
    </rPh>
    <phoneticPr fontId="1"/>
  </si>
  <si>
    <t>介護該当人数</t>
    <rPh sb="0" eb="2">
      <t>カイゴ</t>
    </rPh>
    <rPh sb="2" eb="4">
      <t>ガイトウ</t>
    </rPh>
    <rPh sb="4" eb="6">
      <t>ニンズウ</t>
    </rPh>
    <phoneticPr fontId="1"/>
  </si>
  <si>
    <t>２割軽減</t>
    <rPh sb="1" eb="4">
      <t>ワリケイゲン</t>
    </rPh>
    <phoneticPr fontId="1"/>
  </si>
  <si>
    <t>5割軽減</t>
    <rPh sb="1" eb="2">
      <t>ワリ</t>
    </rPh>
    <rPh sb="2" eb="4">
      <t>ケイゲン</t>
    </rPh>
    <phoneticPr fontId="1"/>
  </si>
  <si>
    <t>医療分計</t>
    <rPh sb="0" eb="2">
      <t>イリョウ</t>
    </rPh>
    <rPh sb="2" eb="3">
      <t>ブン</t>
    </rPh>
    <rPh sb="3" eb="4">
      <t>ケイ</t>
    </rPh>
    <phoneticPr fontId="1"/>
  </si>
  <si>
    <t>介護分計</t>
    <rPh sb="0" eb="2">
      <t>カイゴ</t>
    </rPh>
    <rPh sb="2" eb="3">
      <t>ブン</t>
    </rPh>
    <rPh sb="3" eb="4">
      <t>ケイ</t>
    </rPh>
    <phoneticPr fontId="1"/>
  </si>
  <si>
    <t>世帯員７</t>
    <rPh sb="0" eb="3">
      <t>セタイイン</t>
    </rPh>
    <phoneticPr fontId="1"/>
  </si>
  <si>
    <t>給与収入額</t>
    <rPh sb="0" eb="2">
      <t>キュウヨ</t>
    </rPh>
    <rPh sb="2" eb="4">
      <t>シュウニュウ</t>
    </rPh>
    <rPh sb="4" eb="5">
      <t>ガク</t>
    </rPh>
    <phoneticPr fontId="1"/>
  </si>
  <si>
    <t>端数処理前</t>
    <rPh sb="0" eb="2">
      <t>ハスウ</t>
    </rPh>
    <rPh sb="2" eb="4">
      <t>ショリ</t>
    </rPh>
    <rPh sb="4" eb="5">
      <t>マエ</t>
    </rPh>
    <phoneticPr fontId="1"/>
  </si>
  <si>
    <t>各項目を半角で入力してください。</t>
    <rPh sb="0" eb="1">
      <t>カク</t>
    </rPh>
    <rPh sb="1" eb="2">
      <t>コウ</t>
    </rPh>
    <rPh sb="2" eb="3">
      <t>モク</t>
    </rPh>
    <rPh sb="4" eb="6">
      <t>ハンカク</t>
    </rPh>
    <rPh sb="7" eb="9">
      <t>ニュウリョク</t>
    </rPh>
    <phoneticPr fontId="1"/>
  </si>
  <si>
    <t>１ヶ月平均</t>
    <rPh sb="2" eb="3">
      <t>ゲツ</t>
    </rPh>
    <rPh sb="3" eb="5">
      <t>ヘイキン</t>
    </rPh>
    <phoneticPr fontId="1"/>
  </si>
  <si>
    <t>７割軽減</t>
    <rPh sb="1" eb="2">
      <t>ワリ</t>
    </rPh>
    <rPh sb="2" eb="4">
      <t>ケイゲン</t>
    </rPh>
    <phoneticPr fontId="1"/>
  </si>
  <si>
    <t>7割軽減</t>
    <rPh sb="1" eb="2">
      <t>ワリ</t>
    </rPh>
    <rPh sb="2" eb="4">
      <t>ケイゲン</t>
    </rPh>
    <phoneticPr fontId="1"/>
  </si>
  <si>
    <r>
      <t>※</t>
    </r>
    <r>
      <rPr>
        <b/>
        <sz val="9"/>
        <color indexed="60"/>
        <rFont val="ＭＳ Ｐ明朝"/>
        <family val="1"/>
        <charset val="128"/>
      </rPr>
      <t>どちらかに</t>
    </r>
    <r>
      <rPr>
        <sz val="9"/>
        <rFont val="ＭＳ Ｐ明朝"/>
        <family val="1"/>
        <charset val="128"/>
      </rPr>
      <t>必ず入力してくだ
さい(軽減判定に必要です)</t>
    </r>
    <rPh sb="6" eb="7">
      <t>カナラ</t>
    </rPh>
    <rPh sb="8" eb="10">
      <t>ニュウリョク</t>
    </rPh>
    <rPh sb="18" eb="20">
      <t>ケイゲン</t>
    </rPh>
    <rPh sb="20" eb="22">
      <t>ハンテイ</t>
    </rPh>
    <rPh sb="23" eb="25">
      <t>ヒツヨウ</t>
    </rPh>
    <phoneticPr fontId="1"/>
  </si>
  <si>
    <t>2割軽減</t>
    <rPh sb="1" eb="2">
      <t>ワリ</t>
    </rPh>
    <rPh sb="2" eb="4">
      <t>ケイゲン</t>
    </rPh>
    <phoneticPr fontId="1"/>
  </si>
  <si>
    <t>加入者６</t>
    <rPh sb="0" eb="3">
      <t>カニュウシャ</t>
    </rPh>
    <phoneticPr fontId="1"/>
  </si>
  <si>
    <t>注意事項</t>
  </si>
  <si>
    <t>加入者３</t>
    <rPh sb="0" eb="3">
      <t>カニュウシャ</t>
    </rPh>
    <phoneticPr fontId="1"/>
  </si>
  <si>
    <t>年金収入額</t>
    <rPh sb="0" eb="2">
      <t>ネンキン</t>
    </rPh>
    <rPh sb="2" eb="4">
      <t>シュウニュウ</t>
    </rPh>
    <rPh sb="4" eb="5">
      <t>ガク</t>
    </rPh>
    <phoneticPr fontId="1"/>
  </si>
  <si>
    <t>（４０～６４歳の加入者）</t>
    <rPh sb="6" eb="7">
      <t>サイ</t>
    </rPh>
    <rPh sb="8" eb="11">
      <t>カニュウシャ</t>
    </rPh>
    <phoneticPr fontId="1"/>
  </si>
  <si>
    <t>所得割額</t>
    <rPh sb="0" eb="1">
      <t>トコロ</t>
    </rPh>
    <rPh sb="1" eb="2">
      <t>エ</t>
    </rPh>
    <rPh sb="2" eb="3">
      <t>ワリ</t>
    </rPh>
    <rPh sb="3" eb="4">
      <t>ガク</t>
    </rPh>
    <phoneticPr fontId="1"/>
  </si>
  <si>
    <t>基礎控除後判定</t>
    <rPh sb="0" eb="5">
      <t>キソコウジョゴ</t>
    </rPh>
    <rPh sb="5" eb="7">
      <t>ハンテイ</t>
    </rPh>
    <phoneticPr fontId="1"/>
  </si>
  <si>
    <t>その他の所得③</t>
    <rPh sb="2" eb="3">
      <t>タ</t>
    </rPh>
    <rPh sb="4" eb="6">
      <t>ショトク</t>
    </rPh>
    <phoneticPr fontId="1"/>
  </si>
  <si>
    <t>平等割額</t>
    <rPh sb="0" eb="1">
      <t>ヒラ</t>
    </rPh>
    <rPh sb="1" eb="2">
      <t>トウ</t>
    </rPh>
    <rPh sb="2" eb="3">
      <t>ワリ</t>
    </rPh>
    <rPh sb="3" eb="4">
      <t>ガク</t>
    </rPh>
    <phoneticPr fontId="1"/>
  </si>
  <si>
    <t>加入者４</t>
    <rPh sb="0" eb="3">
      <t>カニュウシャ</t>
    </rPh>
    <phoneticPr fontId="1"/>
  </si>
  <si>
    <t>支 援 金 分</t>
    <rPh sb="0" eb="1">
      <t>シ</t>
    </rPh>
    <rPh sb="2" eb="3">
      <t>エン</t>
    </rPh>
    <rPh sb="4" eb="5">
      <t>キン</t>
    </rPh>
    <rPh sb="6" eb="7">
      <t>ブン</t>
    </rPh>
    <phoneticPr fontId="1"/>
  </si>
  <si>
    <t>(社会保険等の加入者)</t>
    <rPh sb="1" eb="3">
      <t>シャカイ</t>
    </rPh>
    <rPh sb="3" eb="5">
      <t>ホケン</t>
    </rPh>
    <rPh sb="5" eb="6">
      <t>トウ</t>
    </rPh>
    <rPh sb="7" eb="9">
      <t>カニュウ</t>
    </rPh>
    <rPh sb="9" eb="10">
      <t>シャ</t>
    </rPh>
    <phoneticPr fontId="1"/>
  </si>
  <si>
    <t>所得計(①+②+③)
軽減判定用所得計</t>
  </si>
  <si>
    <t>*</t>
  </si>
  <si>
    <r>
      <t>計算できるのは世帯主を含め</t>
    </r>
    <r>
      <rPr>
        <b/>
        <sz val="11"/>
        <rFont val="ＭＳ Ｐ明朝"/>
        <family val="1"/>
        <charset val="128"/>
      </rPr>
      <t>７人まで</t>
    </r>
    <r>
      <rPr>
        <sz val="11"/>
        <rFont val="ＭＳ Ｐ明朝"/>
        <family val="1"/>
        <charset val="128"/>
      </rPr>
      <t>です。</t>
    </r>
    <rPh sb="0" eb="2">
      <t>ケイサン</t>
    </rPh>
    <rPh sb="7" eb="10">
      <t>セタイヌシ</t>
    </rPh>
    <rPh sb="11" eb="12">
      <t>フク</t>
    </rPh>
    <rPh sb="14" eb="15">
      <t>ニン</t>
    </rPh>
    <phoneticPr fontId="1"/>
  </si>
  <si>
    <t>２割軽減</t>
    <rPh sb="1" eb="2">
      <t>ワリ</t>
    </rPh>
    <rPh sb="2" eb="4">
      <t>ケイゲン</t>
    </rPh>
    <phoneticPr fontId="1"/>
  </si>
  <si>
    <t>適用される軽減額</t>
    <rPh sb="0" eb="2">
      <t>テキヨウ</t>
    </rPh>
    <rPh sb="5" eb="7">
      <t>ケイゲン</t>
    </rPh>
    <rPh sb="7" eb="8">
      <t>ガク</t>
    </rPh>
    <phoneticPr fontId="1"/>
  </si>
  <si>
    <t>加入者２</t>
    <rPh sb="0" eb="3">
      <t>カニュウシャ</t>
    </rPh>
    <phoneticPr fontId="1"/>
  </si>
  <si>
    <t>加入者１</t>
    <rPh sb="0" eb="3">
      <t>カニュウシャ</t>
    </rPh>
    <phoneticPr fontId="1"/>
  </si>
  <si>
    <t>擬制世帯主</t>
    <rPh sb="0" eb="2">
      <t>ギセイ</t>
    </rPh>
    <rPh sb="2" eb="5">
      <t>セタイヌシ</t>
    </rPh>
    <phoneticPr fontId="1"/>
  </si>
  <si>
    <t>擬制世帯主数</t>
    <rPh sb="0" eb="2">
      <t>ギセイ</t>
    </rPh>
    <rPh sb="2" eb="5">
      <t>セタイヌシ</t>
    </rPh>
    <rPh sb="5" eb="6">
      <t>スウ</t>
    </rPh>
    <phoneticPr fontId="1"/>
  </si>
  <si>
    <t>軽 減 額</t>
    <rPh sb="0" eb="1">
      <t>ケイ</t>
    </rPh>
    <rPh sb="2" eb="3">
      <t>ゲン</t>
    </rPh>
    <rPh sb="4" eb="5">
      <t>ガク</t>
    </rPh>
    <phoneticPr fontId="1"/>
  </si>
  <si>
    <t>になります</t>
  </si>
  <si>
    <t>医療分・後期分</t>
    <rPh sb="0" eb="2">
      <t>イリョウ</t>
    </rPh>
    <rPh sb="2" eb="3">
      <t>ブン</t>
    </rPh>
    <phoneticPr fontId="1"/>
  </si>
  <si>
    <t>後期分軽減額</t>
    <rPh sb="3" eb="5">
      <t>ケイゲン</t>
    </rPh>
    <rPh sb="5" eb="6">
      <t>ガク</t>
    </rPh>
    <phoneticPr fontId="1"/>
  </si>
  <si>
    <t>年　　間</t>
    <rPh sb="0" eb="1">
      <t>ネン</t>
    </rPh>
    <rPh sb="3" eb="4">
      <t>アイダ</t>
    </rPh>
    <phoneticPr fontId="1"/>
  </si>
  <si>
    <t>後期分計</t>
    <rPh sb="3" eb="4">
      <t>ケイ</t>
    </rPh>
    <phoneticPr fontId="1"/>
  </si>
  <si>
    <t>後期分</t>
  </si>
  <si>
    <t>※前年の収入から諸経費を引いた後の金額です</t>
    <rPh sb="1" eb="2">
      <t>マエ</t>
    </rPh>
    <rPh sb="2" eb="3">
      <t>ネン</t>
    </rPh>
    <rPh sb="4" eb="6">
      <t>シュウニュウ</t>
    </rPh>
    <rPh sb="8" eb="9">
      <t>ショ</t>
    </rPh>
    <rPh sb="9" eb="10">
      <t>キョウ</t>
    </rPh>
    <rPh sb="10" eb="11">
      <t>ヒ</t>
    </rPh>
    <rPh sb="12" eb="13">
      <t>ヒ</t>
    </rPh>
    <rPh sb="15" eb="16">
      <t>ノチ</t>
    </rPh>
    <rPh sb="17" eb="19">
      <t>キンガク</t>
    </rPh>
    <phoneticPr fontId="1"/>
  </si>
  <si>
    <t>※実際の税額は､所得申告額（給与・年金支払報告書）等に基づいて計算されます。</t>
    <rPh sb="8" eb="10">
      <t>ショトク</t>
    </rPh>
    <rPh sb="14" eb="16">
      <t>キュウヨ</t>
    </rPh>
    <rPh sb="17" eb="19">
      <t>ネンキン</t>
    </rPh>
    <rPh sb="19" eb="21">
      <t>シハライ</t>
    </rPh>
    <rPh sb="21" eb="24">
      <t>ホウコクショ</t>
    </rPh>
    <rPh sb="25" eb="26">
      <t>トウ</t>
    </rPh>
    <phoneticPr fontId="1"/>
  </si>
  <si>
    <t>加入者の年齢・所得状況などを入力してください。(収入がなくても年齢は必ず入力してください。）</t>
    <rPh sb="0" eb="3">
      <t>カニュウシャ</t>
    </rPh>
    <rPh sb="4" eb="6">
      <t>ネンレイ</t>
    </rPh>
    <rPh sb="7" eb="9">
      <t>ショトク</t>
    </rPh>
    <rPh sb="9" eb="11">
      <t>ジョウキョウ</t>
    </rPh>
    <rPh sb="14" eb="16">
      <t>ニュウリョク</t>
    </rPh>
    <phoneticPr fontId="1"/>
  </si>
  <si>
    <r>
      <t>国保に</t>
    </r>
    <r>
      <rPr>
        <b/>
        <sz val="11"/>
        <color indexed="60"/>
        <rFont val="ＭＳ Ｐゴシック"/>
        <family val="3"/>
        <charset val="128"/>
      </rPr>
      <t>加入しない</t>
    </r>
    <r>
      <rPr>
        <b/>
        <sz val="11"/>
        <rFont val="ＭＳ Ｐゴシック"/>
        <family val="3"/>
        <charset val="128"/>
      </rPr>
      <t>世帯主</t>
    </r>
    <rPh sb="0" eb="2">
      <t>コクホ</t>
    </rPh>
    <rPh sb="3" eb="5">
      <t>カニュウ</t>
    </rPh>
    <rPh sb="8" eb="11">
      <t>セタイヌシ</t>
    </rPh>
    <phoneticPr fontId="1"/>
  </si>
  <si>
    <t>世帯主は、加入の有無にかかわらず、もれなく入力してください。</t>
    <rPh sb="0" eb="3">
      <t>セタイヌシ</t>
    </rPh>
    <rPh sb="5" eb="7">
      <t>カニュウ</t>
    </rPh>
    <rPh sb="8" eb="10">
      <t>ウム</t>
    </rPh>
    <rPh sb="21" eb="23">
      <t>ニュウリョク</t>
    </rPh>
    <phoneticPr fontId="1"/>
  </si>
  <si>
    <t>国民健康保険税は世帯の加入者分を合算して、世帯主に課税されます。</t>
    <rPh sb="0" eb="2">
      <t>コクミン</t>
    </rPh>
    <rPh sb="2" eb="4">
      <t>ケンコウ</t>
    </rPh>
    <rPh sb="4" eb="6">
      <t>ホケン</t>
    </rPh>
    <rPh sb="6" eb="7">
      <t>ゼイ</t>
    </rPh>
    <rPh sb="8" eb="10">
      <t>セタイ</t>
    </rPh>
    <rPh sb="11" eb="14">
      <t>カニュウシャ</t>
    </rPh>
    <rPh sb="14" eb="15">
      <t>ブン</t>
    </rPh>
    <rPh sb="16" eb="18">
      <t>ガッサン</t>
    </rPh>
    <rPh sb="21" eb="24">
      <t>セタイヌシ</t>
    </rPh>
    <rPh sb="25" eb="27">
      <t>カゼイ</t>
    </rPh>
    <phoneticPr fontId="1"/>
  </si>
  <si>
    <t>国民健康保険加入者</t>
    <rPh sb="0" eb="2">
      <t>コクミン</t>
    </rPh>
    <rPh sb="2" eb="4">
      <t>ケンコウ</t>
    </rPh>
    <rPh sb="4" eb="6">
      <t>ホケン</t>
    </rPh>
    <rPh sb="6" eb="8">
      <t>カニュウ</t>
    </rPh>
    <rPh sb="8" eb="9">
      <t>シャ</t>
    </rPh>
    <phoneticPr fontId="1"/>
  </si>
  <si>
    <r>
      <rPr>
        <sz val="11"/>
        <rFont val="ＭＳ Ｐ明朝"/>
        <family val="1"/>
        <charset val="128"/>
      </rPr>
      <t>ここでは、</t>
    </r>
    <r>
      <rPr>
        <b/>
        <sz val="11"/>
        <rFont val="ＭＳ Ｐ明朝"/>
        <family val="1"/>
        <charset val="128"/>
      </rPr>
      <t>加入者全員が１年間加入する</t>
    </r>
    <r>
      <rPr>
        <sz val="11"/>
        <rFont val="ＭＳ Ｐ明朝"/>
        <family val="1"/>
        <charset val="128"/>
      </rPr>
      <t>ものとして計算されます。</t>
    </r>
    <rPh sb="5" eb="8">
      <t>カニュウシャ</t>
    </rPh>
    <rPh sb="8" eb="10">
      <t>ゼンイン</t>
    </rPh>
    <rPh sb="12" eb="14">
      <t>ネンカン</t>
    </rPh>
    <rPh sb="14" eb="16">
      <t>カニュウ</t>
    </rPh>
    <rPh sb="23" eb="25">
      <t>ケイサン</t>
    </rPh>
    <phoneticPr fontId="1"/>
  </si>
  <si>
    <t>給与所得者等該当</t>
    <rPh sb="0" eb="2">
      <t>キュウヨ</t>
    </rPh>
    <rPh sb="2" eb="4">
      <t>ショトク</t>
    </rPh>
    <rPh sb="4" eb="5">
      <t>シャ</t>
    </rPh>
    <rPh sb="5" eb="6">
      <t>トウ</t>
    </rPh>
    <rPh sb="6" eb="8">
      <t>ガイトウ</t>
    </rPh>
    <phoneticPr fontId="1"/>
  </si>
  <si>
    <t>基礎控除額</t>
    <rPh sb="0" eb="2">
      <t>キソ</t>
    </rPh>
    <rPh sb="2" eb="4">
      <t>コウジョ</t>
    </rPh>
    <rPh sb="4" eb="5">
      <t>ガク</t>
    </rPh>
    <phoneticPr fontId="1"/>
  </si>
  <si>
    <t>給与所得判定
調整控除</t>
    <rPh sb="0" eb="2">
      <t>キュウヨ</t>
    </rPh>
    <rPh sb="2" eb="4">
      <t>ショトク</t>
    </rPh>
    <rPh sb="4" eb="6">
      <t>ハンテイ</t>
    </rPh>
    <rPh sb="7" eb="9">
      <t>チョウセイ</t>
    </rPh>
    <rPh sb="9" eb="11">
      <t>コウジョ</t>
    </rPh>
    <phoneticPr fontId="1"/>
  </si>
  <si>
    <t>赤字の所得などがある場合は保険税が正しく計算されないおそれがあります。</t>
    <rPh sb="10" eb="12">
      <t>バアイ</t>
    </rPh>
    <phoneticPr fontId="1"/>
  </si>
  <si>
    <t>専従者給与、介護・子育て世帯で850万を超える給与収入、譲渡所得の特別控除、雑損失の繰越控除、</t>
    <rPh sb="0" eb="3">
      <t>センジュウシャ</t>
    </rPh>
    <rPh sb="3" eb="5">
      <t>キュウヨ</t>
    </rPh>
    <rPh sb="6" eb="8">
      <t>カイゴ</t>
    </rPh>
    <rPh sb="9" eb="11">
      <t>コソダ</t>
    </rPh>
    <rPh sb="12" eb="14">
      <t>セタイ</t>
    </rPh>
    <rPh sb="18" eb="19">
      <t>マン</t>
    </rPh>
    <rPh sb="20" eb="21">
      <t>チョウ</t>
    </rPh>
    <rPh sb="23" eb="25">
      <t>キュウヨ</t>
    </rPh>
    <rPh sb="25" eb="27">
      <t>シュウニュウ</t>
    </rPh>
    <rPh sb="28" eb="30">
      <t>ジョウト</t>
    </rPh>
    <rPh sb="30" eb="32">
      <t>ショトク</t>
    </rPh>
    <rPh sb="33" eb="35">
      <t>トクベツ</t>
    </rPh>
    <rPh sb="35" eb="37">
      <t>コウジョ</t>
    </rPh>
    <rPh sb="38" eb="41">
      <t>ザッソンシツ</t>
    </rPh>
    <rPh sb="42" eb="44">
      <t>クリコシ</t>
    </rPh>
    <rPh sb="44" eb="46">
      <t>コウジョ</t>
    </rPh>
    <phoneticPr fontId="1"/>
  </si>
  <si>
    <t>この計算シートではあくまでも概算の見込額になります。実際の税額と異なる場合があります。</t>
    <rPh sb="2" eb="4">
      <t>ケイサン</t>
    </rPh>
    <rPh sb="14" eb="16">
      <t>ガイサン</t>
    </rPh>
    <rPh sb="17" eb="19">
      <t>ミコミ</t>
    </rPh>
    <rPh sb="19" eb="20">
      <t>ガク</t>
    </rPh>
    <rPh sb="26" eb="28">
      <t>ジッサイ</t>
    </rPh>
    <rPh sb="29" eb="31">
      <t>ゼイガク</t>
    </rPh>
    <rPh sb="32" eb="33">
      <t>コト</t>
    </rPh>
    <rPh sb="35" eb="37">
      <t>バアイ</t>
    </rPh>
    <phoneticPr fontId="1"/>
  </si>
  <si>
    <t>調整控除計算用</t>
    <rPh sb="0" eb="2">
      <t>チョウセイ</t>
    </rPh>
    <rPh sb="2" eb="4">
      <t>コウジョ</t>
    </rPh>
    <rPh sb="4" eb="7">
      <t>ケイサンヨウ</t>
    </rPh>
    <phoneticPr fontId="1"/>
  </si>
  <si>
    <t>給与所得①</t>
    <rPh sb="0" eb="2">
      <t>キュウヨ</t>
    </rPh>
    <rPh sb="2" eb="4">
      <t>ショトク</t>
    </rPh>
    <phoneticPr fontId="1"/>
  </si>
  <si>
    <t>年金所得判定</t>
    <rPh sb="0" eb="2">
      <t>ネンキン</t>
    </rPh>
    <rPh sb="2" eb="4">
      <t>ショトク</t>
    </rPh>
    <rPh sb="4" eb="6">
      <t>ハンテイ</t>
    </rPh>
    <phoneticPr fontId="1"/>
  </si>
  <si>
    <t>年金所得②
軽減用年金所得</t>
    <rPh sb="0" eb="2">
      <t>ネンキン</t>
    </rPh>
    <rPh sb="2" eb="4">
      <t>ショトク</t>
    </rPh>
    <rPh sb="6" eb="8">
      <t>ケイゲン</t>
    </rPh>
    <rPh sb="8" eb="9">
      <t>ヨウ</t>
    </rPh>
    <rPh sb="9" eb="11">
      <t>ネンキン</t>
    </rPh>
    <rPh sb="11" eb="13">
      <t>ショトク</t>
    </rPh>
    <phoneticPr fontId="1"/>
  </si>
  <si>
    <t>所得計(①+②+③)</t>
  </si>
  <si>
    <t>未就学児軽減</t>
    <rPh sb="0" eb="4">
      <t>ミシュウガクジ</t>
    </rPh>
    <rPh sb="4" eb="6">
      <t>ケイゲン</t>
    </rPh>
    <phoneticPr fontId="1"/>
  </si>
  <si>
    <t>５割軽減</t>
    <rPh sb="1" eb="4">
      <t>ワリケイゲン</t>
    </rPh>
    <phoneticPr fontId="1"/>
  </si>
  <si>
    <t>医療分</t>
    <rPh sb="0" eb="3">
      <t>イリョウブン</t>
    </rPh>
    <phoneticPr fontId="1"/>
  </si>
  <si>
    <t>後期分</t>
    <rPh sb="0" eb="2">
      <t>コウキ</t>
    </rPh>
    <rPh sb="2" eb="3">
      <t>ブン</t>
    </rPh>
    <phoneticPr fontId="1"/>
  </si>
  <si>
    <t>軽減なし</t>
    <rPh sb="0" eb="2">
      <t>ケイゲン</t>
    </rPh>
    <phoneticPr fontId="1"/>
  </si>
  <si>
    <t>適用される軽減額</t>
    <rPh sb="0" eb="2">
      <t>テキヨウ</t>
    </rPh>
    <rPh sb="5" eb="8">
      <t>ケイゲンガク</t>
    </rPh>
    <phoneticPr fontId="1"/>
  </si>
  <si>
    <t>世帯の課税所得額</t>
  </si>
  <si>
    <t>未就学児</t>
    <rPh sb="0" eb="4">
      <t>ミシュウガクジ</t>
    </rPh>
    <phoneticPr fontId="1"/>
  </si>
  <si>
    <t>未就学児人数</t>
    <rPh sb="0" eb="4">
      <t>ミシュウガクジ</t>
    </rPh>
    <rPh sb="4" eb="6">
      <t>ニンズウ</t>
    </rPh>
    <phoneticPr fontId="1"/>
  </si>
  <si>
    <t>合　計</t>
    <rPh sb="0" eb="1">
      <t>ゴウ</t>
    </rPh>
    <rPh sb="2" eb="3">
      <t>ケイ</t>
    </rPh>
    <phoneticPr fontId="1"/>
  </si>
  <si>
    <t xml:space="preserve">年齢 </t>
    <rPh sb="0" eb="2">
      <t>ネンレイ</t>
    </rPh>
    <phoneticPr fontId="1"/>
  </si>
  <si>
    <t>（年度内に0～6歳の加入者）</t>
    <rPh sb="1" eb="3">
      <t>ネンド</t>
    </rPh>
    <rPh sb="3" eb="4">
      <t>ナイ</t>
    </rPh>
    <rPh sb="8" eb="9">
      <t>サイ</t>
    </rPh>
    <rPh sb="10" eb="13">
      <t>カニュウシャ</t>
    </rPh>
    <phoneticPr fontId="1"/>
  </si>
  <si>
    <t>計</t>
  </si>
  <si>
    <t>うち未就学児人数</t>
    <rPh sb="2" eb="6">
      <t>ミシュウガクジ</t>
    </rPh>
    <rPh sb="6" eb="8">
      <t>ニンズウ</t>
    </rPh>
    <phoneticPr fontId="1"/>
  </si>
  <si>
    <t>5割軽減</t>
    <rPh sb="1" eb="4">
      <t>ワリケイゲン</t>
    </rPh>
    <phoneticPr fontId="1"/>
  </si>
  <si>
    <t>未就学児均等割</t>
    <rPh sb="0" eb="4">
      <t>ミシュウガクジ</t>
    </rPh>
    <rPh sb="4" eb="7">
      <t>キントウワ</t>
    </rPh>
    <phoneticPr fontId="1"/>
  </si>
  <si>
    <r>
      <rPr>
        <sz val="9"/>
        <rFont val="ＭＳ Ｐ明朝"/>
        <family val="1"/>
        <charset val="128"/>
      </rPr>
      <t>以下の項目に</t>
    </r>
    <r>
      <rPr>
        <b/>
        <sz val="9"/>
        <rFont val="ＭＳ Ｐ明朝"/>
        <family val="1"/>
        <charset val="128"/>
      </rPr>
      <t>半角数字</t>
    </r>
    <r>
      <rPr>
        <sz val="9"/>
        <rFont val="ＭＳ Ｐ明朝"/>
        <family val="1"/>
        <charset val="128"/>
      </rPr>
      <t>で入力してください。</t>
    </r>
    <rPh sb="0" eb="2">
      <t>イカ</t>
    </rPh>
    <rPh sb="3" eb="4">
      <t>コウ</t>
    </rPh>
    <rPh sb="4" eb="5">
      <t>モク</t>
    </rPh>
    <rPh sb="6" eb="8">
      <t>ハンカク</t>
    </rPh>
    <rPh sb="8" eb="10">
      <t>スウジ</t>
    </rPh>
    <rPh sb="11" eb="13">
      <t>ニュウリョク</t>
    </rPh>
    <phoneticPr fontId="1"/>
  </si>
  <si>
    <t>国民健康保険に加入した場合の令和７年度の年税額（概算）が計算できます。</t>
    <rPh sb="0" eb="2">
      <t>コクミン</t>
    </rPh>
    <rPh sb="2" eb="4">
      <t>ケンコウ</t>
    </rPh>
    <rPh sb="4" eb="6">
      <t>ホケン</t>
    </rPh>
    <rPh sb="7" eb="9">
      <t>カニュウ</t>
    </rPh>
    <rPh sb="11" eb="13">
      <t>バアイ</t>
    </rPh>
    <rPh sb="14" eb="15">
      <t>レイ</t>
    </rPh>
    <rPh sb="15" eb="16">
      <t>カズ</t>
    </rPh>
    <rPh sb="17" eb="19">
      <t>ネンド</t>
    </rPh>
    <rPh sb="20" eb="21">
      <t>ネン</t>
    </rPh>
    <rPh sb="21" eb="23">
      <t>ゼイガク</t>
    </rPh>
    <rPh sb="24" eb="26">
      <t>ガイサン</t>
    </rPh>
    <rPh sb="28" eb="30">
      <t>ケイサン</t>
    </rPh>
    <phoneticPr fontId="1"/>
  </si>
  <si>
    <r>
      <t>国民健康保険税の最高限度額は、</t>
    </r>
    <r>
      <rPr>
        <b/>
        <sz val="11"/>
        <rFont val="ＭＳ Ｐ明朝"/>
        <family val="1"/>
        <charset val="128"/>
      </rPr>
      <t>106万円</t>
    </r>
    <r>
      <rPr>
        <sz val="11"/>
        <rFont val="ＭＳ Ｐ明朝"/>
        <family val="1"/>
        <charset val="128"/>
      </rPr>
      <t>（医療分65万円＋後期分24万円＋介護分17万円）です。</t>
    </r>
    <rPh sb="0" eb="2">
      <t>コクミン</t>
    </rPh>
    <rPh sb="2" eb="4">
      <t>ケンコウ</t>
    </rPh>
    <rPh sb="4" eb="6">
      <t>ホケン</t>
    </rPh>
    <rPh sb="6" eb="7">
      <t>ゼイ</t>
    </rPh>
    <rPh sb="7" eb="8">
      <t>コクゼイ</t>
    </rPh>
    <rPh sb="8" eb="10">
      <t>サイコウ</t>
    </rPh>
    <rPh sb="10" eb="12">
      <t>ゲンド</t>
    </rPh>
    <rPh sb="12" eb="13">
      <t>ガク</t>
    </rPh>
    <rPh sb="18" eb="20">
      <t>マンエン</t>
    </rPh>
    <rPh sb="21" eb="23">
      <t>イリョウ</t>
    </rPh>
    <rPh sb="23" eb="24">
      <t>ブン</t>
    </rPh>
    <rPh sb="26" eb="28">
      <t>マンエン</t>
    </rPh>
    <rPh sb="37" eb="39">
      <t>カイゴ</t>
    </rPh>
    <rPh sb="39" eb="40">
      <t>ブン</t>
    </rPh>
    <rPh sb="42" eb="44">
      <t>マンエン</t>
    </rPh>
    <phoneticPr fontId="1"/>
  </si>
  <si>
    <t>令和７年度税制改正対応版</t>
    <rPh sb="0" eb="2">
      <t>レイワ</t>
    </rPh>
    <rPh sb="3" eb="5">
      <t>ネンド</t>
    </rPh>
    <rPh sb="5" eb="7">
      <t>ゼイセイ</t>
    </rPh>
    <rPh sb="7" eb="9">
      <t>カイセイ</t>
    </rPh>
    <rPh sb="9" eb="11">
      <t>タイオウ</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</si>
</sst>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0%"/>
    <numFmt numFmtId="179" formatCode="#,##0.0;[Red]\-#,##0.0"/>
  </numFmts>
  <fonts count="26" x14ac:knownFonts="1">
    <font>
      <sz val="11"/>
      <name val="ＭＳ Ｐゴシック"/>
      <family val="3"/>
    </font>
    <font>
      <sz val="6"/>
      <name val="ＭＳ Ｐゴシック"/>
      <family val="3"/>
    </font>
    <font>
      <sz val="14"/>
      <name val="ＭＳ Ｐゴシック"/>
      <family val="3"/>
    </font>
    <font>
      <b/>
      <sz val="22"/>
      <color rgb="FFFF0000"/>
      <name val="HGP創英角ﾎﾟｯﾌﾟ体"/>
      <family val="3"/>
    </font>
    <font>
      <sz val="11"/>
      <name val="ＭＳ Ｐ明朝"/>
      <family val="1"/>
    </font>
    <font>
      <sz val="9"/>
      <name val="ＭＳ Ｐ明朝"/>
      <family val="1"/>
    </font>
    <font>
      <sz val="10"/>
      <name val="ＭＳ Ｐゴシック"/>
      <family val="3"/>
    </font>
    <font>
      <b/>
      <sz val="11"/>
      <name val="ＭＳ Ｐ明朝"/>
      <family val="1"/>
    </font>
    <font>
      <u/>
      <sz val="11"/>
      <color rgb="FFFF0000"/>
      <name val="ＭＳ Ｐ明朝"/>
      <family val="1"/>
    </font>
    <font>
      <b/>
      <sz val="11"/>
      <name val="ＭＳ Ｐゴシック"/>
      <family val="3"/>
    </font>
    <font>
      <b/>
      <sz val="10"/>
      <name val="ＭＳ Ｐゴシック"/>
      <family val="3"/>
    </font>
    <font>
      <sz val="14"/>
      <color indexed="12"/>
      <name val="ＭＳ Ｐゴシック"/>
      <family val="3"/>
    </font>
    <font>
      <sz val="18"/>
      <name val="ＭＳ Ｐ明朝"/>
      <family val="1"/>
    </font>
    <font>
      <sz val="10"/>
      <name val="ＭＳ Ｐ明朝"/>
      <family val="1"/>
    </font>
    <font>
      <sz val="8"/>
      <name val="ＭＳ Ｐ明朝"/>
      <family val="1"/>
    </font>
    <font>
      <sz val="11"/>
      <name val="ＭＳ Ｐゴシック"/>
      <family val="3"/>
    </font>
    <font>
      <u/>
      <sz val="11"/>
      <color indexed="12"/>
      <name val="ＭＳ Ｐゴシック"/>
      <family val="3"/>
    </font>
    <font>
      <sz val="11"/>
      <color rgb="FFFF0000"/>
      <name val="ＭＳ Ｐゴシック"/>
      <family val="3"/>
    </font>
    <font>
      <sz val="9"/>
      <name val="ＭＳ Ｐゴシック"/>
      <family val="3"/>
    </font>
    <font>
      <b/>
      <sz val="11"/>
      <color indexed="60"/>
      <name val="ＭＳ Ｐゴシック"/>
      <family val="3"/>
      <charset val="128"/>
    </font>
    <font>
      <b/>
      <sz val="11"/>
      <name val="ＭＳ Ｐゴシック"/>
      <family val="3"/>
      <charset val="128"/>
    </font>
    <font>
      <b/>
      <sz val="9"/>
      <color indexed="60"/>
      <name val="ＭＳ Ｐ明朝"/>
      <family val="1"/>
      <charset val="128"/>
    </font>
    <font>
      <sz val="9"/>
      <name val="ＭＳ Ｐ明朝"/>
      <family val="1"/>
      <charset val="128"/>
    </font>
    <font>
      <b/>
      <sz val="11"/>
      <name val="ＭＳ Ｐ明朝"/>
      <family val="1"/>
      <charset val="128"/>
    </font>
    <font>
      <sz val="11"/>
      <name val="ＭＳ Ｐ明朝"/>
      <family val="1"/>
      <charset val="128"/>
    </font>
    <font>
      <b/>
      <sz val="9"/>
      <name val="ＭＳ Ｐ明朝"/>
      <family val="1"/>
      <charset val="128"/>
    </font>
  </fonts>
  <fills count="8">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s>
  <borders count="51">
    <border>
      <left/>
      <right/>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top/>
      <bottom style="hair">
        <color indexed="64"/>
      </bottom>
      <diagonal/>
    </border>
    <border>
      <left style="double">
        <color indexed="64"/>
      </left>
      <right/>
      <top style="hair">
        <color indexed="64"/>
      </top>
      <bottom/>
      <diagonal/>
    </border>
    <border>
      <left/>
      <right/>
      <top style="double">
        <color indexed="64"/>
      </top>
      <bottom/>
      <diagonal/>
    </border>
    <border>
      <left/>
      <right/>
      <top/>
      <bottom style="double">
        <color indexed="64"/>
      </bottom>
      <diagonal/>
    </border>
    <border>
      <left/>
      <right/>
      <top/>
      <bottom style="hair">
        <color indexed="64"/>
      </bottom>
      <diagonal/>
    </border>
    <border>
      <left/>
      <right/>
      <top style="hair">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hair">
        <color indexed="64"/>
      </bottom>
      <diagonal/>
    </border>
    <border>
      <left/>
      <right style="double">
        <color indexed="64"/>
      </right>
      <top style="hair">
        <color indexed="64"/>
      </top>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8"/>
      </left>
      <right/>
      <top style="double">
        <color indexed="8"/>
      </top>
      <bottom style="double">
        <color indexed="8"/>
      </bottom>
      <diagonal/>
    </border>
    <border>
      <left style="double">
        <color indexed="8"/>
      </left>
      <right/>
      <top style="double">
        <color indexed="8"/>
      </top>
      <bottom style="double">
        <color indexed="64"/>
      </bottom>
      <diagonal/>
    </border>
    <border>
      <left style="double">
        <color indexed="64"/>
      </left>
      <right style="thin">
        <color indexed="64"/>
      </right>
      <top style="double">
        <color indexed="64"/>
      </top>
      <bottom style="double">
        <color indexed="64"/>
      </bottom>
      <diagonal/>
    </border>
    <border>
      <left/>
      <right/>
      <top style="double">
        <color indexed="8"/>
      </top>
      <bottom style="double">
        <color indexed="8"/>
      </bottom>
      <diagonal/>
    </border>
    <border>
      <left/>
      <right/>
      <top style="double">
        <color indexed="8"/>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style="hair">
        <color indexed="64"/>
      </top>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double">
        <color indexed="8"/>
      </top>
      <bottom/>
      <diagonal/>
    </border>
    <border>
      <left/>
      <right style="double">
        <color indexed="8"/>
      </right>
      <top style="double">
        <color indexed="8"/>
      </top>
      <bottom style="double">
        <color indexed="8"/>
      </bottom>
      <diagonal/>
    </border>
    <border>
      <left/>
      <right style="double">
        <color indexed="64"/>
      </right>
      <top style="double">
        <color indexed="8"/>
      </top>
      <bottom/>
      <diagonal/>
    </border>
    <border>
      <left style="double">
        <color indexed="8"/>
      </left>
      <right style="double">
        <color indexed="8"/>
      </right>
      <top style="double">
        <color indexed="8"/>
      </top>
      <bottom style="double">
        <color indexed="8"/>
      </bottom>
      <diagonal/>
    </border>
    <border>
      <left style="double">
        <color indexed="64"/>
      </left>
      <right/>
      <top style="double">
        <color indexed="8"/>
      </top>
      <bottom style="double">
        <color indexed="64"/>
      </bottom>
      <diagonal/>
    </border>
    <border>
      <left/>
      <right style="double">
        <color indexed="64"/>
      </right>
      <top style="double">
        <color indexed="8"/>
      </top>
      <bottom style="double">
        <color indexed="64"/>
      </bottom>
      <diagonal/>
    </border>
    <border>
      <left style="double">
        <color indexed="64"/>
      </left>
      <right style="double">
        <color indexed="8"/>
      </right>
      <top style="double">
        <color indexed="8"/>
      </top>
      <bottom style="double">
        <color indexed="64"/>
      </bottom>
      <diagonal/>
    </border>
    <border>
      <left/>
      <right style="double">
        <color indexed="8"/>
      </right>
      <top style="double">
        <color indexed="8"/>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ash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s>
  <cellStyleXfs count="4">
    <xf numFmtId="0" fontId="0" fillId="0" borderId="0"/>
    <xf numFmtId="38" fontId="15" fillId="0" borderId="0" applyFont="0" applyFill="0" applyBorder="0" applyAlignment="0" applyProtection="0"/>
    <xf numFmtId="0" fontId="16" fillId="0" borderId="0" applyNumberFormat="0" applyFill="0" applyBorder="0" applyAlignment="0" applyProtection="0">
      <alignment vertical="top"/>
      <protection locked="0"/>
    </xf>
    <xf numFmtId="9" fontId="15" fillId="0" borderId="0" applyFont="0" applyFill="0" applyBorder="0" applyAlignment="0" applyProtection="0"/>
  </cellStyleXfs>
  <cellXfs count="247">
    <xf numFmtId="0" fontId="0" fillId="0" borderId="0" xfId="0"/>
    <xf numFmtId="0" fontId="0" fillId="0" borderId="0" xfId="0" applyProtection="1"/>
    <xf numFmtId="0" fontId="2" fillId="0" borderId="0" xfId="0" applyFont="1" applyProtection="1"/>
    <xf numFmtId="0" fontId="4" fillId="0" borderId="0" xfId="0" applyFont="1" applyAlignment="1" applyProtection="1">
      <alignment horizontal="center"/>
    </xf>
    <xf numFmtId="0" fontId="4" fillId="0" borderId="0" xfId="0" applyFont="1" applyAlignment="1" applyProtection="1">
      <alignment horizontal="center" vertical="top"/>
    </xf>
    <xf numFmtId="0" fontId="4" fillId="0" borderId="0" xfId="0" applyFont="1" applyAlignment="1" applyProtection="1">
      <alignment horizontal="right"/>
    </xf>
    <xf numFmtId="0" fontId="5" fillId="0" borderId="0" xfId="0" applyFont="1" applyProtection="1"/>
    <xf numFmtId="0" fontId="4" fillId="0" borderId="0" xfId="0" applyFont="1" applyProtection="1"/>
    <xf numFmtId="0" fontId="7" fillId="0" borderId="0" xfId="0" applyFont="1" applyProtection="1"/>
    <xf numFmtId="0" fontId="8" fillId="0" borderId="0" xfId="0" applyFont="1" applyProtection="1"/>
    <xf numFmtId="0" fontId="4" fillId="0" borderId="0" xfId="0" applyFont="1" applyAlignment="1" applyProtection="1"/>
    <xf numFmtId="0" fontId="4" fillId="0" borderId="0" xfId="0" applyFont="1"/>
    <xf numFmtId="0" fontId="4" fillId="0" borderId="0" xfId="0" applyFont="1" applyFill="1" applyBorder="1" applyProtection="1"/>
    <xf numFmtId="0" fontId="11" fillId="0" borderId="0" xfId="0" applyFont="1" applyProtection="1"/>
    <xf numFmtId="0" fontId="12" fillId="0" borderId="0" xfId="0" applyFont="1" applyProtection="1"/>
    <xf numFmtId="0" fontId="4" fillId="0" borderId="0" xfId="0" applyFont="1" applyAlignment="1" applyProtection="1">
      <alignment vertical="center" wrapText="1"/>
    </xf>
    <xf numFmtId="0" fontId="4" fillId="0" borderId="0" xfId="0" applyFont="1" applyAlignment="1" applyProtection="1">
      <alignment vertical="center"/>
    </xf>
    <xf numFmtId="0" fontId="13" fillId="0" borderId="0" xfId="0" applyFont="1" applyAlignment="1" applyProtection="1">
      <alignment vertical="top"/>
    </xf>
    <xf numFmtId="0" fontId="13" fillId="0" borderId="0" xfId="0" applyFont="1" applyAlignment="1" applyProtection="1">
      <alignment vertical="center"/>
    </xf>
    <xf numFmtId="0" fontId="4" fillId="0" borderId="19" xfId="0" applyFont="1" applyBorder="1" applyAlignment="1" applyProtection="1">
      <alignment horizontal="center" vertical="center"/>
    </xf>
    <xf numFmtId="0" fontId="4" fillId="0" borderId="0" xfId="0" applyFont="1" applyBorder="1" applyAlignment="1" applyProtection="1">
      <alignment horizontal="center" vertical="center"/>
    </xf>
    <xf numFmtId="176" fontId="4" fillId="0" borderId="0" xfId="0" applyNumberFormat="1" applyFont="1" applyBorder="1" applyAlignment="1" applyProtection="1">
      <alignment horizontal="right" vertical="center"/>
    </xf>
    <xf numFmtId="176" fontId="4" fillId="0" borderId="0" xfId="0" applyNumberFormat="1" applyFont="1" applyBorder="1" applyAlignment="1" applyProtection="1">
      <alignment vertical="center"/>
    </xf>
    <xf numFmtId="38" fontId="4" fillId="0" borderId="19" xfId="1" applyFont="1" applyBorder="1" applyAlignment="1" applyProtection="1">
      <alignment horizontal="center" vertical="center"/>
    </xf>
    <xf numFmtId="0" fontId="4" fillId="0" borderId="19" xfId="0" applyFont="1" applyBorder="1" applyAlignment="1" applyProtection="1">
      <alignment horizontal="center"/>
    </xf>
    <xf numFmtId="0" fontId="4" fillId="0" borderId="36"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40" xfId="0" applyFont="1" applyBorder="1" applyAlignment="1" applyProtection="1">
      <alignment horizontal="center" vertical="center"/>
    </xf>
    <xf numFmtId="0" fontId="13" fillId="0" borderId="0" xfId="0" applyFont="1" applyProtection="1"/>
    <xf numFmtId="177" fontId="4" fillId="0" borderId="19" xfId="1" applyNumberFormat="1" applyFont="1" applyBorder="1" applyAlignment="1" applyProtection="1">
      <alignment horizontal="center" vertical="center"/>
    </xf>
    <xf numFmtId="0" fontId="3" fillId="0" borderId="0" xfId="0" applyFont="1" applyAlignment="1" applyProtection="1"/>
    <xf numFmtId="0" fontId="4" fillId="0" borderId="2" xfId="2" applyFont="1" applyFill="1" applyBorder="1" applyAlignment="1" applyProtection="1">
      <alignment vertical="center"/>
    </xf>
    <xf numFmtId="0" fontId="5" fillId="0" borderId="2" xfId="0" applyFont="1" applyFill="1" applyBorder="1" applyAlignment="1" applyProtection="1">
      <alignment vertical="top" wrapText="1"/>
    </xf>
    <xf numFmtId="38" fontId="4" fillId="0" borderId="2" xfId="1" applyFont="1" applyFill="1" applyBorder="1" applyAlignment="1" applyProtection="1">
      <alignment vertical="center"/>
      <protection locked="0"/>
    </xf>
    <xf numFmtId="38" fontId="4" fillId="0" borderId="2" xfId="1" applyFont="1" applyFill="1" applyBorder="1" applyAlignment="1" applyProtection="1">
      <protection locked="0"/>
    </xf>
    <xf numFmtId="0" fontId="4" fillId="0" borderId="0" xfId="2" applyFont="1" applyFill="1" applyBorder="1" applyAlignment="1" applyProtection="1">
      <alignment vertical="center"/>
    </xf>
    <xf numFmtId="0" fontId="5" fillId="0" borderId="0" xfId="0" applyFont="1" applyFill="1" applyBorder="1" applyAlignment="1" applyProtection="1">
      <alignment vertical="top" wrapText="1"/>
    </xf>
    <xf numFmtId="38" fontId="4" fillId="0" borderId="0" xfId="1" applyFont="1" applyFill="1" applyBorder="1" applyAlignment="1" applyProtection="1">
      <protection locked="0"/>
    </xf>
    <xf numFmtId="0" fontId="0" fillId="0" borderId="41" xfId="0" applyBorder="1"/>
    <xf numFmtId="0" fontId="0" fillId="4" borderId="0" xfId="0" applyFill="1" applyAlignment="1">
      <alignment horizontal="center"/>
    </xf>
    <xf numFmtId="0" fontId="6" fillId="0" borderId="44" xfId="0" applyFont="1" applyBorder="1" applyAlignment="1">
      <alignment horizontal="center"/>
    </xf>
    <xf numFmtId="176" fontId="0" fillId="0" borderId="44" xfId="0" applyNumberFormat="1" applyBorder="1"/>
    <xf numFmtId="176" fontId="0" fillId="0" borderId="0" xfId="0" applyNumberFormat="1" applyBorder="1"/>
    <xf numFmtId="0" fontId="6" fillId="0" borderId="0" xfId="0" applyFont="1" applyAlignment="1">
      <alignment horizontal="right"/>
    </xf>
    <xf numFmtId="0" fontId="17" fillId="0" borderId="0" xfId="0" applyFont="1" applyAlignment="1"/>
    <xf numFmtId="0" fontId="18" fillId="0" borderId="41" xfId="0" applyFont="1" applyBorder="1" applyAlignment="1">
      <alignment horizontal="center" vertical="center" wrapText="1"/>
    </xf>
    <xf numFmtId="38" fontId="0" fillId="0" borderId="45" xfId="1" applyFont="1" applyBorder="1" applyAlignment="1">
      <alignment horizontal="right" vertical="center"/>
    </xf>
    <xf numFmtId="38" fontId="0" fillId="0" borderId="43" xfId="1" applyFont="1" applyBorder="1" applyAlignment="1">
      <alignment horizontal="right" vertical="center"/>
    </xf>
    <xf numFmtId="38" fontId="0" fillId="0" borderId="42" xfId="1" applyFont="1" applyBorder="1" applyAlignment="1">
      <alignment horizontal="center" vertical="center"/>
    </xf>
    <xf numFmtId="38" fontId="0" fillId="0" borderId="43" xfId="1" applyFont="1" applyBorder="1" applyAlignment="1">
      <alignment horizontal="center" vertical="center"/>
    </xf>
    <xf numFmtId="0" fontId="6" fillId="4" borderId="0" xfId="0" applyFont="1" applyFill="1" applyAlignment="1">
      <alignment horizontal="right"/>
    </xf>
    <xf numFmtId="0" fontId="6" fillId="0" borderId="0" xfId="0" applyFont="1"/>
    <xf numFmtId="38" fontId="0" fillId="0" borderId="0" xfId="1" applyFont="1"/>
    <xf numFmtId="0" fontId="18" fillId="0" borderId="46" xfId="0" applyFont="1" applyBorder="1" applyAlignment="1">
      <alignment horizontal="center" vertical="center" wrapText="1"/>
    </xf>
    <xf numFmtId="0" fontId="6" fillId="4" borderId="46" xfId="0" applyFont="1" applyFill="1" applyBorder="1" applyAlignment="1">
      <alignment horizontal="center" vertical="center" wrapText="1" shrinkToFit="1"/>
    </xf>
    <xf numFmtId="38" fontId="0" fillId="0" borderId="45" xfId="1" applyFont="1" applyBorder="1" applyAlignment="1">
      <alignment vertical="center"/>
    </xf>
    <xf numFmtId="38" fontId="0" fillId="0" borderId="47" xfId="1" applyFont="1" applyBorder="1" applyAlignment="1">
      <alignment vertical="center"/>
    </xf>
    <xf numFmtId="38" fontId="0" fillId="0" borderId="0" xfId="1" applyFont="1" applyBorder="1"/>
    <xf numFmtId="0" fontId="0" fillId="0" borderId="41" xfId="0" applyFont="1" applyBorder="1" applyAlignment="1">
      <alignment horizontal="center" vertical="center"/>
    </xf>
    <xf numFmtId="0" fontId="6" fillId="0" borderId="44" xfId="0" applyFont="1" applyBorder="1" applyAlignment="1">
      <alignment horizontal="right"/>
    </xf>
    <xf numFmtId="0" fontId="0" fillId="0" borderId="44" xfId="0" applyBorder="1"/>
    <xf numFmtId="0" fontId="6" fillId="4" borderId="44" xfId="0" applyFont="1" applyFill="1" applyBorder="1" applyAlignment="1">
      <alignment horizontal="right" shrinkToFit="1"/>
    </xf>
    <xf numFmtId="0" fontId="6" fillId="0" borderId="0" xfId="0" applyFont="1" applyFill="1" applyBorder="1" applyAlignment="1">
      <alignment horizontal="right" shrinkToFit="1"/>
    </xf>
    <xf numFmtId="38" fontId="0" fillId="0" borderId="42" xfId="1" applyFont="1" applyBorder="1" applyAlignment="1">
      <alignment vertical="center"/>
    </xf>
    <xf numFmtId="38" fontId="0" fillId="0" borderId="48" xfId="1" applyFont="1" applyBorder="1" applyAlignment="1">
      <alignment vertical="center"/>
    </xf>
    <xf numFmtId="38" fontId="0" fillId="0" borderId="49" xfId="1" applyFont="1" applyBorder="1" applyAlignment="1">
      <alignment vertical="center"/>
    </xf>
    <xf numFmtId="38" fontId="0" fillId="0" borderId="48" xfId="1" applyFont="1" applyBorder="1"/>
    <xf numFmtId="38" fontId="0" fillId="0" borderId="44" xfId="1" applyFont="1" applyBorder="1"/>
    <xf numFmtId="38" fontId="0" fillId="4" borderId="44" xfId="1" applyFont="1" applyFill="1" applyBorder="1"/>
    <xf numFmtId="0" fontId="6" fillId="4" borderId="41" xfId="0" applyFont="1" applyFill="1" applyBorder="1" applyAlignment="1">
      <alignment horizontal="center" vertical="center" wrapText="1"/>
    </xf>
    <xf numFmtId="38" fontId="0" fillId="0" borderId="41" xfId="1" applyFont="1" applyBorder="1" applyAlignment="1">
      <alignment horizontal="right" vertical="center"/>
    </xf>
    <xf numFmtId="38" fontId="0" fillId="0" borderId="50" xfId="1" applyFont="1" applyBorder="1" applyAlignment="1">
      <alignment vertical="center"/>
    </xf>
    <xf numFmtId="38" fontId="0" fillId="0" borderId="43" xfId="1" applyFont="1" applyBorder="1"/>
    <xf numFmtId="0" fontId="18" fillId="5" borderId="41" xfId="0" applyFont="1" applyFill="1" applyBorder="1" applyAlignment="1">
      <alignment horizontal="center" vertical="center" wrapText="1"/>
    </xf>
    <xf numFmtId="38" fontId="0" fillId="0" borderId="43" xfId="1" applyFont="1" applyBorder="1" applyAlignment="1">
      <alignment vertical="center"/>
    </xf>
    <xf numFmtId="0" fontId="6" fillId="0" borderId="0" xfId="0" applyFont="1" applyBorder="1" applyAlignment="1">
      <alignment horizontal="center"/>
    </xf>
    <xf numFmtId="0" fontId="0" fillId="0" borderId="41" xfId="0" applyFont="1" applyBorder="1" applyAlignment="1">
      <alignment horizontal="center" vertical="center" wrapText="1"/>
    </xf>
    <xf numFmtId="0" fontId="0" fillId="0" borderId="44" xfId="0" applyBorder="1" applyAlignment="1">
      <alignment horizontal="right"/>
    </xf>
    <xf numFmtId="0" fontId="18" fillId="6" borderId="44" xfId="0" applyFont="1" applyFill="1" applyBorder="1" applyAlignment="1">
      <alignment horizontal="right"/>
    </xf>
    <xf numFmtId="0" fontId="0" fillId="0" borderId="41" xfId="0" applyFont="1" applyFill="1" applyBorder="1" applyAlignment="1">
      <alignment horizontal="center" vertical="center" shrinkToFit="1"/>
    </xf>
    <xf numFmtId="0" fontId="0" fillId="0" borderId="44" xfId="1" applyNumberFormat="1" applyFont="1" applyBorder="1"/>
    <xf numFmtId="38" fontId="0" fillId="6" borderId="44" xfId="0" applyNumberFormat="1" applyFill="1" applyBorder="1"/>
    <xf numFmtId="0" fontId="0" fillId="0" borderId="0" xfId="0" applyFont="1" applyFill="1" applyBorder="1" applyAlignment="1">
      <alignment horizontal="center" vertical="center" shrinkToFit="1"/>
    </xf>
    <xf numFmtId="38" fontId="0" fillId="0" borderId="0" xfId="1" applyFont="1" applyBorder="1" applyAlignment="1">
      <alignment horizontal="right" vertical="center"/>
    </xf>
    <xf numFmtId="0" fontId="6" fillId="0" borderId="41" xfId="0" applyFont="1" applyBorder="1" applyAlignment="1">
      <alignment horizontal="center" vertical="center" wrapText="1"/>
    </xf>
    <xf numFmtId="38" fontId="0" fillId="0" borderId="41" xfId="1" applyFont="1" applyBorder="1" applyAlignment="1">
      <alignment vertical="center"/>
    </xf>
    <xf numFmtId="0" fontId="0" fillId="0" borderId="41" xfId="0" applyBorder="1" applyAlignment="1">
      <alignment horizontal="center"/>
    </xf>
    <xf numFmtId="0" fontId="0" fillId="0" borderId="41" xfId="0" applyBorder="1" applyAlignment="1">
      <alignment shrinkToFit="1"/>
    </xf>
    <xf numFmtId="38" fontId="0" fillId="0" borderId="44" xfId="1" applyFont="1" applyBorder="1" applyAlignment="1">
      <alignment horizontal="center"/>
    </xf>
    <xf numFmtId="38" fontId="0" fillId="0" borderId="19" xfId="1" applyFont="1" applyBorder="1" applyAlignment="1">
      <alignment shrinkToFit="1"/>
    </xf>
    <xf numFmtId="38" fontId="0" fillId="0" borderId="19" xfId="1" applyFont="1" applyBorder="1"/>
    <xf numFmtId="178" fontId="0" fillId="7" borderId="44" xfId="3" applyNumberFormat="1" applyFont="1" applyFill="1" applyBorder="1"/>
    <xf numFmtId="38" fontId="0" fillId="7" borderId="44" xfId="1" applyFont="1" applyFill="1" applyBorder="1"/>
    <xf numFmtId="179" fontId="0" fillId="0" borderId="44" xfId="1" applyNumberFormat="1" applyFont="1" applyBorder="1"/>
    <xf numFmtId="38" fontId="0" fillId="0" borderId="19" xfId="1" applyFont="1" applyBorder="1" applyAlignment="1">
      <alignment vertical="center"/>
    </xf>
    <xf numFmtId="38" fontId="0" fillId="7" borderId="19" xfId="1" applyFont="1" applyFill="1" applyBorder="1"/>
    <xf numFmtId="0" fontId="3" fillId="0" borderId="0" xfId="0" applyFont="1" applyAlignment="1" applyProtection="1">
      <alignment horizontal="center"/>
    </xf>
    <xf numFmtId="0" fontId="4" fillId="0" borderId="1"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0" fontId="0" fillId="0" borderId="8" xfId="0" applyFont="1" applyBorder="1" applyAlignment="1" applyProtection="1">
      <alignment horizontal="center" vertical="center" shrinkToFit="1"/>
    </xf>
    <xf numFmtId="0" fontId="0" fillId="0" borderId="13" xfId="0" applyFont="1" applyBorder="1" applyAlignment="1" applyProtection="1">
      <alignment horizontal="center" vertical="center" shrinkToFit="1"/>
    </xf>
    <xf numFmtId="0" fontId="0" fillId="0" borderId="1" xfId="0" applyFont="1" applyFill="1" applyBorder="1" applyAlignment="1" applyProtection="1">
      <alignment horizontal="center" vertical="center" shrinkToFit="1"/>
    </xf>
    <xf numFmtId="0" fontId="9" fillId="0" borderId="6" xfId="0" applyFont="1" applyFill="1" applyBorder="1" applyAlignment="1" applyProtection="1">
      <alignment horizontal="center" vertical="center" shrinkToFit="1"/>
    </xf>
    <xf numFmtId="0" fontId="9" fillId="0" borderId="10"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4" fillId="0" borderId="23"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36" xfId="0" applyFont="1" applyBorder="1" applyAlignment="1" applyProtection="1">
      <alignment horizontal="right" vertical="center"/>
    </xf>
    <xf numFmtId="0" fontId="4" fillId="0" borderId="2"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5" fillId="0" borderId="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38" fontId="4" fillId="2" borderId="15" xfId="1" applyFont="1" applyFill="1" applyBorder="1" applyAlignment="1" applyProtection="1">
      <alignment horizontal="right" vertical="center"/>
      <protection locked="0"/>
    </xf>
    <xf numFmtId="38" fontId="4" fillId="2" borderId="15" xfId="1" applyFont="1" applyFill="1" applyBorder="1" applyAlignment="1" applyProtection="1">
      <protection locked="0"/>
    </xf>
    <xf numFmtId="38" fontId="4" fillId="2" borderId="16" xfId="1" applyFont="1" applyFill="1" applyBorder="1" applyAlignment="1" applyProtection="1">
      <protection locked="0"/>
    </xf>
    <xf numFmtId="38" fontId="4" fillId="0" borderId="15" xfId="1" applyFont="1" applyBorder="1" applyAlignment="1" applyProtection="1">
      <alignment horizontal="center" vertical="center"/>
    </xf>
    <xf numFmtId="38" fontId="4" fillId="0" borderId="16" xfId="1" applyFont="1" applyBorder="1" applyAlignment="1" applyProtection="1">
      <alignment horizontal="center" vertical="center"/>
    </xf>
    <xf numFmtId="38" fontId="4" fillId="2" borderId="17" xfId="1" applyFont="1" applyFill="1" applyBorder="1" applyAlignment="1" applyProtection="1">
      <alignment horizontal="right" vertical="center"/>
      <protection locked="0"/>
    </xf>
    <xf numFmtId="38" fontId="4" fillId="2" borderId="17" xfId="1" applyFont="1" applyFill="1" applyBorder="1" applyAlignment="1" applyProtection="1">
      <protection locked="0"/>
    </xf>
    <xf numFmtId="38" fontId="4" fillId="0" borderId="17" xfId="1"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2" borderId="16"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xf>
    <xf numFmtId="38" fontId="4" fillId="2" borderId="5" xfId="1" applyFont="1" applyFill="1" applyBorder="1" applyAlignment="1" applyProtection="1">
      <alignment horizontal="right" vertical="center"/>
      <protection locked="0"/>
    </xf>
    <xf numFmtId="38" fontId="4" fillId="2" borderId="9" xfId="1" applyFont="1" applyFill="1" applyBorder="1" applyAlignment="1" applyProtection="1">
      <alignment horizontal="right" vertical="center"/>
      <protection locked="0"/>
    </xf>
    <xf numFmtId="38" fontId="4" fillId="2" borderId="14" xfId="1" applyFont="1" applyFill="1" applyBorder="1" applyAlignment="1" applyProtection="1">
      <alignment horizontal="right" vertical="center"/>
      <protection locked="0"/>
    </xf>
    <xf numFmtId="38" fontId="4" fillId="2" borderId="4" xfId="1" applyFont="1" applyFill="1" applyBorder="1" applyAlignment="1" applyProtection="1">
      <alignment horizontal="right" vertical="center"/>
      <protection locked="0"/>
    </xf>
    <xf numFmtId="38" fontId="4" fillId="2" borderId="8" xfId="1" applyFont="1" applyFill="1" applyBorder="1" applyAlignment="1" applyProtection="1">
      <alignment horizontal="right" vertical="center"/>
      <protection locked="0"/>
    </xf>
    <xf numFmtId="38" fontId="4" fillId="2" borderId="13" xfId="1" applyFont="1" applyFill="1" applyBorder="1" applyAlignment="1" applyProtection="1">
      <alignment horizontal="right" vertical="center"/>
      <protection locked="0"/>
    </xf>
    <xf numFmtId="38" fontId="4" fillId="2" borderId="16" xfId="1" applyFont="1" applyFill="1" applyBorder="1" applyAlignment="1" applyProtection="1">
      <alignment horizontal="right" vertical="center"/>
      <protection locked="0"/>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176" fontId="4" fillId="0" borderId="20" xfId="0" applyNumberFormat="1" applyFont="1" applyBorder="1" applyAlignment="1" applyProtection="1">
      <alignment horizontal="right" vertical="center"/>
    </xf>
    <xf numFmtId="176" fontId="4" fillId="0" borderId="21" xfId="0" applyNumberFormat="1" applyFont="1" applyBorder="1" applyAlignment="1" applyProtection="1">
      <alignment horizontal="right" vertical="center"/>
    </xf>
    <xf numFmtId="176" fontId="4" fillId="0" borderId="22" xfId="0" applyNumberFormat="1" applyFont="1" applyBorder="1" applyAlignment="1" applyProtection="1">
      <alignment horizontal="right" vertical="center"/>
    </xf>
    <xf numFmtId="0" fontId="4" fillId="0" borderId="19" xfId="0" applyFont="1" applyBorder="1" applyAlignment="1" applyProtection="1">
      <alignment horizontal="center" vertical="center"/>
    </xf>
    <xf numFmtId="176" fontId="4" fillId="0" borderId="19" xfId="0" applyNumberFormat="1" applyFont="1" applyBorder="1" applyAlignment="1" applyProtection="1">
      <alignment horizontal="right" vertical="center"/>
    </xf>
    <xf numFmtId="0" fontId="5" fillId="0" borderId="19" xfId="0" applyFont="1" applyBorder="1" applyAlignment="1" applyProtection="1">
      <alignment horizontal="center" vertical="center"/>
    </xf>
    <xf numFmtId="38" fontId="4" fillId="0" borderId="19" xfId="1"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0" xfId="0" applyFont="1" applyAlignment="1" applyProtection="1">
      <alignment horizontal="center" vertical="center"/>
    </xf>
    <xf numFmtId="0" fontId="4" fillId="0" borderId="0" xfId="0" applyFont="1" applyAlignment="1" applyProtection="1">
      <alignment horizontal="center"/>
    </xf>
    <xf numFmtId="0" fontId="4" fillId="0" borderId="21" xfId="0" applyFont="1" applyBorder="1" applyAlignment="1" applyProtection="1">
      <alignment vertical="center"/>
    </xf>
    <xf numFmtId="0" fontId="4" fillId="0" borderId="22" xfId="0" applyFont="1" applyBorder="1" applyAlignment="1" applyProtection="1">
      <alignment vertical="center"/>
    </xf>
    <xf numFmtId="176" fontId="4" fillId="0" borderId="20" xfId="0" applyNumberFormat="1" applyFont="1" applyBorder="1" applyAlignment="1" applyProtection="1">
      <alignment vertical="center"/>
    </xf>
    <xf numFmtId="0" fontId="4" fillId="0" borderId="1" xfId="0" applyFont="1" applyBorder="1" applyAlignment="1" applyProtection="1">
      <alignment horizontal="center" vertical="center" wrapText="1" shrinkToFit="1"/>
    </xf>
    <xf numFmtId="0" fontId="4" fillId="0" borderId="1"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14" fillId="0" borderId="2" xfId="0" applyFont="1" applyBorder="1" applyAlignment="1" applyProtection="1">
      <alignment vertical="top" wrapText="1"/>
    </xf>
    <xf numFmtId="0" fontId="14" fillId="0" borderId="0" xfId="0" applyFont="1" applyBorder="1" applyAlignment="1" applyProtection="1">
      <alignment vertical="top" wrapText="1"/>
    </xf>
    <xf numFmtId="0" fontId="14" fillId="0" borderId="11" xfId="0" applyFont="1" applyBorder="1" applyAlignment="1" applyProtection="1">
      <alignment vertical="top" wrapText="1"/>
    </xf>
    <xf numFmtId="0" fontId="14" fillId="0" borderId="3" xfId="0" applyFont="1" applyBorder="1" applyAlignment="1" applyProtection="1">
      <alignment vertical="top" wrapText="1"/>
    </xf>
    <xf numFmtId="0" fontId="14" fillId="0" borderId="7" xfId="0" applyFont="1" applyBorder="1" applyAlignment="1" applyProtection="1">
      <alignment vertical="top" wrapText="1"/>
    </xf>
    <xf numFmtId="0" fontId="14" fillId="0" borderId="12" xfId="0" applyFont="1" applyBorder="1" applyAlignment="1" applyProtection="1">
      <alignment vertical="top" wrapText="1"/>
    </xf>
    <xf numFmtId="0" fontId="4" fillId="2" borderId="15"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xf>
    <xf numFmtId="38" fontId="4" fillId="2" borderId="1" xfId="1" applyFont="1" applyFill="1" applyBorder="1" applyAlignment="1" applyProtection="1">
      <alignment horizontal="right" vertical="center"/>
      <protection locked="0"/>
    </xf>
    <xf numFmtId="38" fontId="4" fillId="2" borderId="6" xfId="1" applyFont="1" applyFill="1" applyBorder="1" applyAlignment="1" applyProtection="1">
      <alignment horizontal="right" vertical="center"/>
      <protection locked="0"/>
    </xf>
    <xf numFmtId="38" fontId="4" fillId="2" borderId="10" xfId="1" applyFont="1" applyFill="1" applyBorder="1" applyAlignment="1" applyProtection="1">
      <alignment horizontal="right" vertical="center"/>
      <protection locked="0"/>
    </xf>
    <xf numFmtId="0" fontId="4" fillId="2" borderId="17"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xf>
    <xf numFmtId="38" fontId="4" fillId="2" borderId="2" xfId="1" applyFont="1" applyFill="1" applyBorder="1" applyAlignment="1" applyProtection="1">
      <alignment horizontal="right" vertical="center"/>
      <protection locked="0"/>
    </xf>
    <xf numFmtId="38" fontId="4" fillId="2" borderId="0" xfId="1" applyFont="1" applyFill="1" applyBorder="1" applyAlignment="1" applyProtection="1">
      <alignment horizontal="right" vertical="center"/>
      <protection locked="0"/>
    </xf>
    <xf numFmtId="38" fontId="4" fillId="2" borderId="11" xfId="1" applyFont="1" applyFill="1" applyBorder="1" applyAlignment="1" applyProtection="1">
      <alignment horizontal="right" vertical="center"/>
      <protection locked="0"/>
    </xf>
    <xf numFmtId="0" fontId="0" fillId="0" borderId="42" xfId="0" applyBorder="1" applyAlignment="1">
      <alignment horizontal="center" vertical="center"/>
    </xf>
    <xf numFmtId="0" fontId="0" fillId="0" borderId="43" xfId="0" applyBorder="1" applyAlignment="1">
      <alignment horizontal="center" vertical="center"/>
    </xf>
    <xf numFmtId="38" fontId="0" fillId="0" borderId="41" xfId="1" applyFont="1" applyBorder="1" applyAlignment="1">
      <alignment horizontal="right" vertical="center"/>
    </xf>
    <xf numFmtId="3" fontId="0" fillId="0" borderId="42" xfId="1" applyNumberFormat="1" applyFont="1" applyFill="1" applyBorder="1" applyAlignment="1">
      <alignment vertical="center"/>
    </xf>
    <xf numFmtId="3" fontId="0" fillId="0" borderId="43" xfId="1" applyNumberFormat="1" applyFont="1" applyFill="1" applyBorder="1" applyAlignment="1">
      <alignment vertical="center"/>
    </xf>
    <xf numFmtId="38" fontId="0" fillId="0" borderId="42" xfId="1" applyFont="1" applyBorder="1" applyAlignment="1">
      <alignment horizontal="right" vertical="center"/>
    </xf>
    <xf numFmtId="38" fontId="0" fillId="0" borderId="43" xfId="1" applyFont="1" applyBorder="1" applyAlignment="1">
      <alignment horizontal="right" vertical="center"/>
    </xf>
    <xf numFmtId="38" fontId="0" fillId="0" borderId="42" xfId="1" applyFont="1" applyBorder="1" applyAlignment="1">
      <alignment vertical="center"/>
    </xf>
    <xf numFmtId="38" fontId="0" fillId="0" borderId="43" xfId="1" applyFont="1" applyBorder="1" applyAlignment="1">
      <alignment vertical="center"/>
    </xf>
    <xf numFmtId="38" fontId="0" fillId="0" borderId="41" xfId="1" applyFont="1" applyBorder="1" applyAlignment="1">
      <alignment vertical="center"/>
    </xf>
    <xf numFmtId="0" fontId="0" fillId="0" borderId="41" xfId="0" applyBorder="1" applyAlignment="1">
      <alignment horizontal="center"/>
    </xf>
    <xf numFmtId="0" fontId="4" fillId="0" borderId="5"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2" borderId="18"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xf>
    <xf numFmtId="38" fontId="4" fillId="2" borderId="3" xfId="1" applyFont="1" applyFill="1" applyBorder="1" applyAlignment="1" applyProtection="1">
      <alignment horizontal="right" vertical="center"/>
      <protection locked="0"/>
    </xf>
    <xf numFmtId="38" fontId="4" fillId="2" borderId="7" xfId="1" applyFont="1" applyFill="1" applyBorder="1" applyAlignment="1" applyProtection="1">
      <alignment horizontal="right" vertical="center"/>
      <protection locked="0"/>
    </xf>
    <xf numFmtId="38" fontId="4" fillId="2" borderId="12" xfId="1" applyFont="1" applyFill="1" applyBorder="1" applyAlignment="1" applyProtection="1">
      <alignment horizontal="right" vertical="center"/>
      <protection locked="0"/>
    </xf>
    <xf numFmtId="38" fontId="4" fillId="0" borderId="18" xfId="1" applyFont="1" applyBorder="1" applyAlignment="1" applyProtection="1">
      <alignment horizontal="center" vertical="center"/>
    </xf>
    <xf numFmtId="38" fontId="4" fillId="2" borderId="18" xfId="1" applyFont="1" applyFill="1" applyBorder="1" applyAlignment="1" applyProtection="1">
      <protection locked="0"/>
    </xf>
    <xf numFmtId="0" fontId="0" fillId="0" borderId="41" xfId="0" applyFont="1" applyBorder="1" applyAlignment="1">
      <alignment horizontal="center" vertical="center"/>
    </xf>
    <xf numFmtId="0" fontId="4" fillId="3" borderId="17"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38" fontId="4" fillId="3" borderId="2" xfId="1" applyFont="1" applyFill="1" applyBorder="1" applyAlignment="1" applyProtection="1">
      <alignment horizontal="right" vertical="center"/>
      <protection locked="0"/>
    </xf>
    <xf numFmtId="38" fontId="4" fillId="3" borderId="0" xfId="1" applyFont="1" applyFill="1" applyBorder="1" applyAlignment="1" applyProtection="1">
      <alignment horizontal="right" vertical="center"/>
      <protection locked="0"/>
    </xf>
    <xf numFmtId="38" fontId="4" fillId="3" borderId="11" xfId="1" applyFont="1" applyFill="1" applyBorder="1" applyAlignment="1" applyProtection="1">
      <alignment horizontal="right" vertical="center"/>
      <protection locked="0"/>
    </xf>
    <xf numFmtId="38" fontId="4" fillId="0" borderId="29" xfId="1" applyFont="1" applyBorder="1" applyAlignment="1" applyProtection="1">
      <alignment horizontal="center" vertical="center"/>
    </xf>
    <xf numFmtId="38" fontId="4" fillId="3" borderId="17" xfId="1" applyFont="1" applyFill="1" applyBorder="1" applyAlignment="1" applyProtection="1">
      <alignment horizontal="right" vertical="center"/>
      <protection locked="0"/>
    </xf>
    <xf numFmtId="38" fontId="4" fillId="3" borderId="17" xfId="1" applyFont="1" applyFill="1" applyBorder="1" applyAlignment="1" applyProtection="1">
      <protection locked="0"/>
    </xf>
    <xf numFmtId="38" fontId="4" fillId="3" borderId="29" xfId="1" applyFont="1" applyFill="1" applyBorder="1" applyAlignment="1" applyProtection="1">
      <protection locked="0"/>
    </xf>
    <xf numFmtId="38" fontId="4" fillId="3" borderId="18" xfId="1" applyFont="1" applyFill="1" applyBorder="1" applyAlignment="1" applyProtection="1">
      <protection locked="0"/>
    </xf>
    <xf numFmtId="38" fontId="0" fillId="0" borderId="42" xfId="1" applyFont="1" applyBorder="1" applyAlignment="1">
      <alignment horizontal="center" vertical="center"/>
    </xf>
    <xf numFmtId="38" fontId="0" fillId="0" borderId="43" xfId="1" applyFont="1" applyBorder="1" applyAlignment="1">
      <alignment horizontal="center" vertical="center"/>
    </xf>
    <xf numFmtId="3" fontId="0" fillId="0" borderId="42" xfId="1" applyNumberFormat="1" applyFont="1" applyFill="1" applyBorder="1" applyAlignment="1">
      <alignment horizontal="center" vertical="center"/>
    </xf>
    <xf numFmtId="3" fontId="0" fillId="0" borderId="43" xfId="1" applyNumberFormat="1" applyFont="1" applyFill="1" applyBorder="1" applyAlignment="1">
      <alignment horizontal="center"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2" xfId="0" applyFont="1" applyBorder="1" applyAlignment="1" applyProtection="1">
      <alignment horizontal="center" vertical="center"/>
    </xf>
    <xf numFmtId="176" fontId="4" fillId="0" borderId="1" xfId="0" applyNumberFormat="1" applyFont="1" applyBorder="1" applyAlignment="1" applyProtection="1">
      <alignment horizontal="right" vertical="center"/>
    </xf>
    <xf numFmtId="176" fontId="4" fillId="0" borderId="6" xfId="0" applyNumberFormat="1" applyFont="1" applyBorder="1" applyAlignment="1" applyProtection="1">
      <alignment horizontal="right" vertical="center"/>
    </xf>
    <xf numFmtId="176" fontId="4" fillId="0" borderId="10" xfId="0" applyNumberFormat="1" applyFont="1" applyBorder="1" applyAlignment="1" applyProtection="1">
      <alignment horizontal="right" vertical="center"/>
    </xf>
    <xf numFmtId="176" fontId="4" fillId="0" borderId="3" xfId="0" applyNumberFormat="1" applyFont="1" applyBorder="1" applyAlignment="1" applyProtection="1">
      <alignment horizontal="right" vertical="center"/>
    </xf>
    <xf numFmtId="176" fontId="4" fillId="0" borderId="7" xfId="0" applyNumberFormat="1" applyFont="1" applyBorder="1" applyAlignment="1" applyProtection="1">
      <alignment horizontal="right" vertical="center"/>
    </xf>
    <xf numFmtId="176" fontId="4" fillId="0" borderId="12" xfId="0" applyNumberFormat="1" applyFont="1" applyBorder="1" applyAlignment="1" applyProtection="1">
      <alignment horizontal="right" vertical="center"/>
    </xf>
    <xf numFmtId="0" fontId="4" fillId="0" borderId="31"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24" xfId="0" applyFont="1" applyBorder="1" applyAlignment="1" applyProtection="1">
      <alignment horizontal="center" vertical="center" shrinkToFit="1"/>
    </xf>
    <xf numFmtId="0" fontId="4" fillId="0" borderId="27"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35" xfId="0" applyFont="1" applyBorder="1" applyAlignment="1" applyProtection="1">
      <alignment horizontal="center" vertical="center" shrinkToFit="1"/>
    </xf>
    <xf numFmtId="0" fontId="4" fillId="0" borderId="37" xfId="0" applyNumberFormat="1" applyFont="1" applyBorder="1" applyAlignment="1" applyProtection="1">
      <alignment horizontal="right" vertical="center"/>
    </xf>
    <xf numFmtId="0" fontId="4" fillId="0" borderId="38" xfId="0" applyNumberFormat="1" applyFont="1" applyBorder="1" applyAlignment="1" applyProtection="1">
      <alignment horizontal="right" vertical="center"/>
    </xf>
    <xf numFmtId="0" fontId="4" fillId="0" borderId="25"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30" xfId="0" applyFont="1" applyBorder="1" applyAlignment="1" applyProtection="1">
      <alignment horizontal="center" vertical="center"/>
    </xf>
    <xf numFmtId="176" fontId="4" fillId="0" borderId="25" xfId="0" applyNumberFormat="1" applyFont="1" applyBorder="1" applyAlignment="1" applyProtection="1">
      <alignment horizontal="right" vertical="center"/>
    </xf>
    <xf numFmtId="176" fontId="4" fillId="0" borderId="28" xfId="0" applyNumberFormat="1" applyFont="1" applyBorder="1" applyAlignment="1" applyProtection="1">
      <alignment horizontal="right" vertical="center"/>
    </xf>
    <xf numFmtId="176" fontId="4" fillId="0" borderId="30" xfId="0" applyNumberFormat="1" applyFont="1" applyBorder="1" applyAlignment="1" applyProtection="1">
      <alignment horizontal="right" vertical="center"/>
    </xf>
    <xf numFmtId="0" fontId="4" fillId="0" borderId="0" xfId="0" applyFont="1" applyAlignment="1" applyProtection="1">
      <alignment horizontal="right"/>
    </xf>
  </cellXfs>
  <cellStyles count="4">
    <cellStyle name="パーセント" xfId="3" builtinId="5"/>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161925</xdr:colOff>
      <xdr:row>41</xdr:row>
      <xdr:rowOff>267335</xdr:rowOff>
    </xdr:from>
    <xdr:to>
      <xdr:col>15</xdr:col>
      <xdr:colOff>38100</xdr:colOff>
      <xdr:row>42</xdr:row>
      <xdr:rowOff>57150</xdr:rowOff>
    </xdr:to>
    <xdr:sp macro="" textlink="">
      <xdr:nvSpPr>
        <xdr:cNvPr id="3600" name="AutoShape 6">
          <a:extLst>
            <a:ext uri="{FF2B5EF4-FFF2-40B4-BE49-F238E27FC236}">
              <a16:creationId xmlns:a16="http://schemas.microsoft.com/office/drawing/2014/main" id="{00000000-0008-0000-0000-0000100E0000}"/>
            </a:ext>
          </a:extLst>
        </xdr:cNvPr>
        <xdr:cNvSpPr>
          <a:spLocks noChangeArrowheads="1"/>
        </xdr:cNvSpPr>
      </xdr:nvSpPr>
      <xdr:spPr>
        <a:xfrm>
          <a:off x="3876675" y="10044430"/>
          <a:ext cx="971550" cy="294640"/>
        </a:xfrm>
        <a:prstGeom prst="downArrow">
          <a:avLst>
            <a:gd name="adj1" fmla="val 50000"/>
            <a:gd name="adj2" fmla="val 35083"/>
          </a:avLst>
        </a:prstGeom>
        <a:solidFill>
          <a:srgbClr val="FAC090"/>
        </a:solidFill>
        <a:ln w="9525">
          <a:solidFill>
            <a:srgbClr val="000000"/>
          </a:solidFill>
          <a:miter lim="800000"/>
          <a:headEnd/>
          <a:tailEnd/>
        </a:ln>
      </xdr:spPr>
    </xdr:sp>
    <xdr:clientData/>
  </xdr:twoCellAnchor>
  <xdr:twoCellAnchor>
    <xdr:from>
      <xdr:col>12</xdr:col>
      <xdr:colOff>19050</xdr:colOff>
      <xdr:row>52</xdr:row>
      <xdr:rowOff>45085</xdr:rowOff>
    </xdr:from>
    <xdr:to>
      <xdr:col>15</xdr:col>
      <xdr:colOff>0</xdr:colOff>
      <xdr:row>53</xdr:row>
      <xdr:rowOff>38100</xdr:rowOff>
    </xdr:to>
    <xdr:sp macro="" textlink="">
      <xdr:nvSpPr>
        <xdr:cNvPr id="3601" name="AutoShape 7">
          <a:extLst>
            <a:ext uri="{FF2B5EF4-FFF2-40B4-BE49-F238E27FC236}">
              <a16:creationId xmlns:a16="http://schemas.microsoft.com/office/drawing/2014/main" id="{00000000-0008-0000-0000-0000110E0000}"/>
            </a:ext>
          </a:extLst>
        </xdr:cNvPr>
        <xdr:cNvSpPr>
          <a:spLocks noChangeArrowheads="1"/>
        </xdr:cNvSpPr>
      </xdr:nvSpPr>
      <xdr:spPr>
        <a:xfrm>
          <a:off x="4029075" y="12315825"/>
          <a:ext cx="781050" cy="278765"/>
        </a:xfrm>
        <a:prstGeom prst="downArrow">
          <a:avLst>
            <a:gd name="adj1" fmla="val 50000"/>
            <a:gd name="adj2" fmla="val 26588"/>
          </a:avLst>
        </a:prstGeom>
        <a:solidFill>
          <a:srgbClr val="FAC090"/>
        </a:solidFill>
        <a:ln w="9525">
          <a:solidFill>
            <a:srgbClr val="000000"/>
          </a:solidFill>
          <a:miter lim="800000"/>
          <a:headEnd/>
          <a:tailEnd/>
        </a:ln>
      </xdr:spPr>
    </xdr:sp>
    <xdr:clientData/>
  </xdr:twoCellAnchor>
  <xdr:twoCellAnchor>
    <xdr:from>
      <xdr:col>2</xdr:col>
      <xdr:colOff>133985</xdr:colOff>
      <xdr:row>1</xdr:row>
      <xdr:rowOff>117475</xdr:rowOff>
    </xdr:from>
    <xdr:to>
      <xdr:col>23</xdr:col>
      <xdr:colOff>135890</xdr:colOff>
      <xdr:row>2</xdr:row>
      <xdr:rowOff>281940</xdr:rowOff>
    </xdr:to>
    <xdr:sp macro="" textlink="">
      <xdr:nvSpPr>
        <xdr:cNvPr id="1051" name="WordArt 27">
          <a:extLst>
            <a:ext uri="{FF2B5EF4-FFF2-40B4-BE49-F238E27FC236}">
              <a16:creationId xmlns:a16="http://schemas.microsoft.com/office/drawing/2014/main" id="{00000000-0008-0000-0000-00001B040000}"/>
            </a:ext>
          </a:extLst>
        </xdr:cNvPr>
        <xdr:cNvSpPr>
          <a:spLocks noChangeArrowheads="1" noChangeShapeType="1" noTextEdit="1"/>
        </xdr:cNvSpPr>
      </xdr:nvSpPr>
      <xdr:spPr>
        <a:xfrm>
          <a:off x="534035" y="241300"/>
          <a:ext cx="6602730" cy="383540"/>
        </a:xfrm>
        <a:prstGeom prst="rect">
          <a:avLst/>
        </a:prstGeom>
      </xdr:spPr>
      <xdr:txBody>
        <a:bodyPr vertOverflow="overflow" horzOverflow="overflow" wrap="none" fromWordArt="1">
          <a:prstTxWarp prst="textPlain">
            <a:avLst>
              <a:gd name="adj" fmla="val 50000"/>
            </a:avLst>
          </a:prstTxWarp>
        </a:bodyPr>
        <a:lstStyle/>
        <a:p>
          <a:pPr algn="ctr" rtl="0">
            <a:defRPr sz="1000"/>
          </a:pPr>
          <a:r>
            <a:rPr lang="ja-JP" altLang="en-US" sz="2000" b="0" i="0" u="none" strike="noStrike" baseline="0">
              <a:solidFill>
                <a:srgbClr val="800080"/>
              </a:solidFill>
              <a:latin typeface="HG丸ｺﾞｼｯｸM-PRO"/>
              <a:ea typeface="HG丸ｺﾞｼｯｸM-PRO"/>
            </a:rPr>
            <a:t>国民健康保険税  おおよそ　どのくらい</a:t>
          </a:r>
          <a:r>
            <a:rPr lang="en-US" altLang="ja-JP" sz="2000" b="0" i="0" u="none" strike="noStrike" baseline="0">
              <a:solidFill>
                <a:srgbClr val="800080"/>
              </a:solidFill>
              <a:latin typeface="HG丸ｺﾞｼｯｸM-PRO"/>
              <a:ea typeface="HG丸ｺﾞｼｯｸM-PRO"/>
            </a:rPr>
            <a:t>?</a:t>
          </a:r>
        </a:p>
      </xdr:txBody>
    </xdr:sp>
    <xdr:clientData/>
  </xdr:twoCellAnchor>
  <xdr:twoCellAnchor>
    <xdr:from>
      <xdr:col>3</xdr:col>
      <xdr:colOff>66675</xdr:colOff>
      <xdr:row>20</xdr:row>
      <xdr:rowOff>67310</xdr:rowOff>
    </xdr:from>
    <xdr:to>
      <xdr:col>4</xdr:col>
      <xdr:colOff>0</xdr:colOff>
      <xdr:row>22</xdr:row>
      <xdr:rowOff>28575</xdr:rowOff>
    </xdr:to>
    <xdr:cxnSp macro="">
      <xdr:nvCxnSpPr>
        <xdr:cNvPr id="3603" name="直線矢印コネクタ 2">
          <a:extLst>
            <a:ext uri="{FF2B5EF4-FFF2-40B4-BE49-F238E27FC236}">
              <a16:creationId xmlns:a16="http://schemas.microsoft.com/office/drawing/2014/main" id="{00000000-0008-0000-0000-0000130E0000}"/>
            </a:ext>
          </a:extLst>
        </xdr:cNvPr>
        <xdr:cNvCxnSpPr>
          <a:cxnSpLocks noChangeShapeType="1"/>
        </xdr:cNvCxnSpPr>
      </xdr:nvCxnSpPr>
      <xdr:spPr>
        <a:xfrm>
          <a:off x="666750" y="5336540"/>
          <a:ext cx="142875" cy="513715"/>
        </a:xfrm>
        <a:prstGeom prst="straightConnector1">
          <a:avLst/>
        </a:prstGeom>
        <a:noFill/>
        <a:ln w="9525" algn="ctr">
          <a:solidFill>
            <a:srgbClr val="400000"/>
          </a:solidFill>
          <a:round/>
          <a:headEnd/>
          <a:tailEnd type="arrow" w="med" len="med"/>
        </a:ln>
      </xdr:spPr>
    </xdr:cxnSp>
    <xdr:clientData/>
  </xdr:twoCellAnchor>
  <xdr:twoCellAnchor>
    <xdr:from>
      <xdr:col>3</xdr:col>
      <xdr:colOff>57150</xdr:colOff>
      <xdr:row>20</xdr:row>
      <xdr:rowOff>57785</xdr:rowOff>
    </xdr:from>
    <xdr:to>
      <xdr:col>4</xdr:col>
      <xdr:colOff>85725</xdr:colOff>
      <xdr:row>35</xdr:row>
      <xdr:rowOff>66675</xdr:rowOff>
    </xdr:to>
    <xdr:cxnSp macro="">
      <xdr:nvCxnSpPr>
        <xdr:cNvPr id="3604" name="直線矢印コネクタ 10">
          <a:extLst>
            <a:ext uri="{FF2B5EF4-FFF2-40B4-BE49-F238E27FC236}">
              <a16:creationId xmlns:a16="http://schemas.microsoft.com/office/drawing/2014/main" id="{00000000-0008-0000-0000-0000140E0000}"/>
            </a:ext>
          </a:extLst>
        </xdr:cNvPr>
        <xdr:cNvCxnSpPr>
          <a:cxnSpLocks noChangeShapeType="1"/>
        </xdr:cNvCxnSpPr>
      </xdr:nvCxnSpPr>
      <xdr:spPr>
        <a:xfrm>
          <a:off x="657225" y="5327015"/>
          <a:ext cx="238125" cy="3285490"/>
        </a:xfrm>
        <a:prstGeom prst="straightConnector1">
          <a:avLst/>
        </a:prstGeom>
        <a:noFill/>
        <a:ln w="9525" algn="ctr">
          <a:solidFill>
            <a:srgbClr val="400000"/>
          </a:solidFill>
          <a:round/>
          <a:headEnd/>
          <a:tailEnd type="arrow" w="med" len="med"/>
        </a:ln>
      </xdr:spPr>
    </xdr:cxnSp>
    <xdr:clientData/>
  </xdr:twoCellAnchor>
  <xdr:twoCellAnchor>
    <xdr:from>
      <xdr:col>16</xdr:col>
      <xdr:colOff>105410</xdr:colOff>
      <xdr:row>52</xdr:row>
      <xdr:rowOff>45085</xdr:rowOff>
    </xdr:from>
    <xdr:to>
      <xdr:col>23</xdr:col>
      <xdr:colOff>246380</xdr:colOff>
      <xdr:row>54</xdr:row>
      <xdr:rowOff>22225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5210810" y="12315825"/>
          <a:ext cx="2036445" cy="461010"/>
        </a:xfrm>
        <a:prstGeom prst="wedgeRoundRectCallout">
          <a:avLst>
            <a:gd name="adj1" fmla="val -54633"/>
            <a:gd name="adj2" fmla="val 42203"/>
            <a:gd name="adj3" fmla="val 16667"/>
          </a:avLst>
        </a:prstGeom>
        <a:solidFill>
          <a:srgbClr val="FFFFFF"/>
        </a:solidFill>
        <a:ln w="9525">
          <a:solidFill>
            <a:srgbClr val="000000"/>
          </a:solidFill>
          <a:round/>
          <a:headEnd/>
          <a:tailEnd/>
        </a:ln>
      </xdr:spPr>
      <xdr:txBody>
        <a:bodyPr vertOverflow="clip" horzOverflow="clip" wrap="square" lIns="27432" tIns="18288" rIns="0" bIns="0" rtlCol="0" anchor="t" upright="1"/>
        <a:lstStyle/>
        <a:p>
          <a:pPr algn="l" rtl="0">
            <a:lnSpc>
              <a:spcPts val="1100"/>
            </a:lnSpc>
          </a:pPr>
          <a:r>
            <a:rPr kumimoji="1" lang="ja-JP" altLang="en-US" sz="1000" b="0" i="0" u="none" strike="noStrike" baseline="0">
              <a:solidFill>
                <a:sysClr val="windowText" lastClr="000000"/>
              </a:solidFill>
              <a:latin typeface="ＭＳ Ｐゴシック"/>
              <a:ea typeface="ＭＳ Ｐゴシック"/>
            </a:rPr>
            <a:t>年間の保険税額を、実際には</a:t>
          </a:r>
          <a:r>
            <a:rPr kumimoji="1" lang="ja-JP" altLang="en-US" sz="1000" b="0" i="0" u="none" strike="noStrike" baseline="0">
              <a:solidFill>
                <a:srgbClr val="C00000"/>
              </a:solidFill>
              <a:latin typeface="ＭＳ Ｐゴシック"/>
              <a:ea typeface="ＭＳ Ｐゴシック"/>
            </a:rPr>
            <a:t>８回の納期</a:t>
          </a:r>
          <a:r>
            <a:rPr kumimoji="1" lang="ja-JP" altLang="en-US" sz="1000" b="0" i="0" u="none" strike="noStrike" baseline="0">
              <a:solidFill>
                <a:sysClr val="windowText" lastClr="000000"/>
              </a:solidFill>
              <a:latin typeface="ＭＳ Ｐゴシック"/>
              <a:ea typeface="ＭＳ Ｐゴシック"/>
            </a:rPr>
            <a:t>に分けて納めていただきます。</a:t>
          </a:r>
        </a:p>
      </xdr:txBody>
    </xdr:sp>
    <xdr:clientData/>
  </xdr:twoCellAnchor>
  <xdr:twoCellAnchor>
    <xdr:from>
      <xdr:col>4</xdr:col>
      <xdr:colOff>19685</xdr:colOff>
      <xdr:row>52</xdr:row>
      <xdr:rowOff>168275</xdr:rowOff>
    </xdr:from>
    <xdr:to>
      <xdr:col>7</xdr:col>
      <xdr:colOff>90170</xdr:colOff>
      <xdr:row>55</xdr:row>
      <xdr:rowOff>76835</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829310" y="12439015"/>
          <a:ext cx="1880235" cy="621030"/>
        </a:xfrm>
        <a:prstGeom prst="wedgeRoundRectCallout">
          <a:avLst>
            <a:gd name="adj1" fmla="val 49179"/>
            <a:gd name="adj2" fmla="val -84945"/>
            <a:gd name="adj3" fmla="val 16667"/>
          </a:avLst>
        </a:prstGeom>
        <a:solidFill>
          <a:srgbClr val="FFFFFF"/>
        </a:solidFill>
        <a:ln w="9525">
          <a:solidFill>
            <a:srgbClr val="000000"/>
          </a:solidFill>
          <a:round/>
          <a:headEnd/>
          <a:tailEnd/>
        </a:ln>
      </xdr:spPr>
      <xdr:txBody>
        <a:bodyPr vertOverflow="clip" horzOverflow="clip" wrap="square" lIns="27432" tIns="18288" rIns="0" bIns="0" rtlCol="0" anchor="t" upright="1"/>
        <a:lstStyle/>
        <a:p>
          <a:pPr algn="l" rtl="0">
            <a:lnSpc>
              <a:spcPts val="1100"/>
            </a:lnSpc>
          </a:pPr>
          <a:r>
            <a:rPr kumimoji="1" lang="ja-JP" altLang="en-US" sz="1000" b="0" i="0" u="none" strike="noStrike" baseline="0">
              <a:solidFill>
                <a:sysClr val="windowText" lastClr="000000"/>
              </a:solidFill>
              <a:latin typeface="ＭＳ Ｐゴシック"/>
              <a:ea typeface="ＭＳ Ｐゴシック"/>
            </a:rPr>
            <a:t>最高限度額は</a:t>
          </a:r>
          <a:r>
            <a:rPr kumimoji="1" lang="en-US" altLang="ja-JP" sz="1000" b="0" i="0" u="none" strike="noStrike" baseline="0">
              <a:solidFill>
                <a:sysClr val="windowText" lastClr="000000"/>
              </a:solidFill>
              <a:latin typeface="ＭＳ Ｐゴシック"/>
              <a:ea typeface="ＭＳ Ｐゴシック"/>
            </a:rPr>
            <a:t>106</a:t>
          </a:r>
          <a:r>
            <a:rPr kumimoji="1" lang="ja-JP" altLang="en-US" sz="1000" b="0" i="0" u="none" strike="noStrike" baseline="0">
              <a:solidFill>
                <a:sysClr val="windowText" lastClr="000000"/>
              </a:solidFill>
              <a:latin typeface="ＭＳ Ｐゴシック"/>
              <a:ea typeface="ＭＳ Ｐゴシック"/>
            </a:rPr>
            <a:t>万円です。</a:t>
          </a:r>
          <a:endParaRPr kumimoji="1" lang="en-US" altLang="ja-JP" sz="1000" b="0" i="0" u="none" strike="noStrike" baseline="0">
            <a:solidFill>
              <a:sysClr val="windowText" lastClr="000000"/>
            </a:solidFill>
            <a:latin typeface="ＭＳ Ｐゴシック"/>
            <a:ea typeface="ＭＳ Ｐゴシック"/>
          </a:endParaRPr>
        </a:p>
        <a:p>
          <a:pPr algn="l" rtl="0">
            <a:lnSpc>
              <a:spcPts val="1100"/>
            </a:lnSpc>
          </a:pPr>
          <a:r>
            <a:rPr kumimoji="1" lang="en-US" altLang="ja-JP" sz="1000" b="0" i="0" u="none" strike="noStrike" baseline="0">
              <a:solidFill>
                <a:sysClr val="windowText" lastClr="000000"/>
              </a:solidFill>
              <a:latin typeface="ＭＳ Ｐゴシック"/>
              <a:ea typeface="ＭＳ Ｐゴシック"/>
            </a:rPr>
            <a:t>(</a:t>
          </a:r>
          <a:r>
            <a:rPr kumimoji="1" lang="ja-JP" altLang="en-US" sz="1000" b="0" i="0" u="none" strike="noStrike" baseline="0">
              <a:solidFill>
                <a:sysClr val="windowText" lastClr="000000"/>
              </a:solidFill>
              <a:latin typeface="ＭＳ Ｐゴシック"/>
              <a:ea typeface="ＭＳ Ｐゴシック"/>
            </a:rPr>
            <a:t>医療分</a:t>
          </a:r>
          <a:r>
            <a:rPr kumimoji="1" lang="en-US" altLang="ja-JP" sz="1000" b="0" i="0" u="none" strike="noStrike" baseline="0">
              <a:solidFill>
                <a:sysClr val="windowText" lastClr="000000"/>
              </a:solidFill>
              <a:latin typeface="ＭＳ Ｐゴシック"/>
              <a:ea typeface="ＭＳ Ｐゴシック"/>
            </a:rPr>
            <a:t>65</a:t>
          </a:r>
          <a:r>
            <a:rPr kumimoji="1" lang="ja-JP" altLang="en-US" sz="1000" b="0" i="0" u="none" strike="noStrike" baseline="0">
              <a:solidFill>
                <a:sysClr val="windowText" lastClr="000000"/>
              </a:solidFill>
              <a:latin typeface="ＭＳ Ｐゴシック"/>
              <a:ea typeface="ＭＳ Ｐゴシック"/>
            </a:rPr>
            <a:t>万円</a:t>
          </a:r>
          <a:r>
            <a:rPr kumimoji="1" lang="ja-JP" altLang="ja-JP" sz="1100" b="0" i="0" baseline="0">
              <a:effectLst/>
              <a:latin typeface="+mn-lt"/>
              <a:ea typeface="+mn-ea"/>
              <a:cs typeface="+mn-cs"/>
            </a:rPr>
            <a:t>・後期分</a:t>
          </a:r>
          <a:r>
            <a:rPr kumimoji="1" lang="en-US" altLang="ja-JP" sz="1000" b="0" i="0" u="none" strike="noStrike" baseline="0">
              <a:solidFill>
                <a:sysClr val="windowText" lastClr="000000"/>
              </a:solidFill>
              <a:effectLst/>
              <a:latin typeface="ＭＳ Ｐゴシック"/>
              <a:ea typeface="ＭＳ Ｐゴシック"/>
              <a:cs typeface="+mn-cs"/>
            </a:rPr>
            <a:t>24</a:t>
          </a:r>
          <a:r>
            <a:rPr kumimoji="1" lang="ja-JP" altLang="ja-JP" sz="1100" b="0" i="0" baseline="0">
              <a:effectLst/>
              <a:latin typeface="+mn-lt"/>
              <a:ea typeface="+mn-ea"/>
              <a:cs typeface="+mn-cs"/>
            </a:rPr>
            <a:t>万円</a:t>
          </a:r>
          <a:r>
            <a:rPr kumimoji="1" lang="ja-JP" altLang="en-US" sz="1000" b="0" i="0" u="none" strike="noStrike" baseline="0">
              <a:solidFill>
                <a:sysClr val="windowText" lastClr="000000"/>
              </a:solidFill>
              <a:latin typeface="ＭＳ Ｐゴシック"/>
              <a:ea typeface="ＭＳ Ｐゴシック"/>
            </a:rPr>
            <a:t>・介護分</a:t>
          </a:r>
          <a:r>
            <a:rPr kumimoji="1" lang="en-US" altLang="ja-JP" sz="1000" b="0" i="0" u="none" strike="noStrike" baseline="0">
              <a:solidFill>
                <a:sysClr val="windowText" lastClr="000000"/>
              </a:solidFill>
              <a:latin typeface="ＭＳ Ｐゴシック"/>
              <a:ea typeface="ＭＳ Ｐゴシック"/>
            </a:rPr>
            <a:t>17</a:t>
          </a:r>
          <a:r>
            <a:rPr kumimoji="1" lang="ja-JP" altLang="en-US" sz="1000" b="0" i="0" u="none" strike="noStrike" baseline="0">
              <a:solidFill>
                <a:sysClr val="windowText" lastClr="000000"/>
              </a:solidFill>
              <a:latin typeface="ＭＳ Ｐゴシック"/>
              <a:ea typeface="ＭＳ Ｐゴシック"/>
            </a:rPr>
            <a:t>万円</a:t>
          </a:r>
          <a:r>
            <a:rPr kumimoji="1" lang="en-US" altLang="ja-JP" sz="1000" b="0" i="0" u="none" strike="noStrike" baseline="0">
              <a:solidFill>
                <a:sysClr val="windowText" lastClr="000000"/>
              </a:solidFill>
              <a:latin typeface="ＭＳ Ｐゴシック"/>
              <a:ea typeface="ＭＳ Ｐゴシック"/>
            </a:rPr>
            <a:t>)</a:t>
          </a:r>
          <a:endParaRPr kumimoji="1" lang="ja-JP" altLang="en-US" sz="1000" b="0" i="0" u="none" strike="noStrike" baseline="0">
            <a:solidFill>
              <a:sysClr val="windowText" lastClr="000000"/>
            </a:solidFill>
            <a:latin typeface="ＭＳ Ｐゴシック"/>
            <a:ea typeface="ＭＳ Ｐゴシック"/>
          </a:endParaRPr>
        </a:p>
      </xdr:txBody>
    </xdr:sp>
    <xdr:clientData/>
  </xdr:twoCellAnchor>
  <xdr:twoCellAnchor>
    <xdr:from>
      <xdr:col>8</xdr:col>
      <xdr:colOff>31750</xdr:colOff>
      <xdr:row>16</xdr:row>
      <xdr:rowOff>22860</xdr:rowOff>
    </xdr:from>
    <xdr:to>
      <xdr:col>24</xdr:col>
      <xdr:colOff>11430</xdr:colOff>
      <xdr:row>16</xdr:row>
      <xdr:rowOff>246380</xdr:rowOff>
    </xdr:to>
    <xdr:sp macro="" textlink="">
      <xdr:nvSpPr>
        <xdr:cNvPr id="2" name="テキスト ボックス 1">
          <a:extLst>
            <a:ext uri="{FF2B5EF4-FFF2-40B4-BE49-F238E27FC236}">
              <a16:creationId xmlns:a16="http://schemas.microsoft.com/office/drawing/2014/main" id="{00000000-0008-0000-0000-000002000000}"/>
            </a:ext>
          </a:extLst>
        </xdr:cNvPr>
        <xdr:cNvSpPr/>
      </xdr:nvSpPr>
      <xdr:spPr>
        <a:xfrm>
          <a:off x="2860675" y="4291965"/>
          <a:ext cx="4465955" cy="223520"/>
        </a:xfrm>
        <a:prstGeom prst="borderCallout1">
          <a:avLst>
            <a:gd name="adj1" fmla="val 61769"/>
            <a:gd name="adj2" fmla="val -149"/>
            <a:gd name="adj3" fmla="val 160364"/>
            <a:gd name="adj4" fmla="val -3300"/>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000">
              <a:solidFill>
                <a:schemeClr val="tx1"/>
              </a:solidFill>
            </a:rPr>
            <a:t>※</a:t>
          </a:r>
          <a:r>
            <a:rPr kumimoji="1" lang="ja-JP" altLang="en-US" sz="1000">
              <a:solidFill>
                <a:schemeClr val="tx1"/>
              </a:solidFill>
            </a:rPr>
            <a:t>令和</a:t>
          </a:r>
          <a:r>
            <a:rPr kumimoji="1" lang="en-US" altLang="ja-JP" sz="1000">
              <a:solidFill>
                <a:schemeClr val="tx1"/>
              </a:solidFill>
            </a:rPr>
            <a:t>7</a:t>
          </a:r>
          <a:r>
            <a:rPr kumimoji="1" lang="ja-JP" altLang="en-US" sz="1000">
              <a:solidFill>
                <a:schemeClr val="tx1"/>
              </a:solidFill>
            </a:rPr>
            <a:t>年</a:t>
          </a:r>
          <a:r>
            <a:rPr kumimoji="1" lang="en-US" altLang="ja-JP" sz="1000">
              <a:solidFill>
                <a:schemeClr val="tx1"/>
              </a:solidFill>
            </a:rPr>
            <a:t>1</a:t>
          </a:r>
          <a:r>
            <a:rPr kumimoji="1" lang="ja-JP" altLang="en-US" sz="1000">
              <a:solidFill>
                <a:schemeClr val="tx1"/>
              </a:solidFill>
            </a:rPr>
            <a:t>月</a:t>
          </a:r>
          <a:r>
            <a:rPr kumimoji="1" lang="en-US" altLang="ja-JP" sz="1000">
              <a:solidFill>
                <a:schemeClr val="tx1"/>
              </a:solidFill>
            </a:rPr>
            <a:t>1</a:t>
          </a:r>
          <a:r>
            <a:rPr kumimoji="1" lang="ja-JP" altLang="en-US" sz="1000">
              <a:solidFill>
                <a:schemeClr val="tx1"/>
              </a:solidFill>
            </a:rPr>
            <a:t>日現在の年齢 </a:t>
          </a:r>
          <a:r>
            <a:rPr kumimoji="1" lang="en-US" altLang="ja-JP" sz="1000">
              <a:solidFill>
                <a:schemeClr val="tx1"/>
              </a:solidFill>
            </a:rPr>
            <a:t>,</a:t>
          </a:r>
          <a:r>
            <a:rPr kumimoji="1" lang="ja-JP" altLang="en-US" sz="1000">
              <a:solidFill>
                <a:schemeClr val="tx1"/>
              </a:solidFill>
            </a:rPr>
            <a:t>未就学児は令和</a:t>
          </a:r>
          <a:r>
            <a:rPr kumimoji="1" lang="en-US" altLang="ja-JP" sz="1000">
              <a:solidFill>
                <a:schemeClr val="tx1"/>
              </a:solidFill>
            </a:rPr>
            <a:t>8</a:t>
          </a:r>
          <a:r>
            <a:rPr kumimoji="1" lang="ja-JP" altLang="en-US" sz="1000">
              <a:solidFill>
                <a:schemeClr val="tx1"/>
              </a:solidFill>
            </a:rPr>
            <a:t>年</a:t>
          </a:r>
          <a:r>
            <a:rPr kumimoji="1" lang="en-US" altLang="ja-JP" sz="1000">
              <a:solidFill>
                <a:schemeClr val="tx1"/>
              </a:solidFill>
            </a:rPr>
            <a:t>3</a:t>
          </a:r>
          <a:r>
            <a:rPr kumimoji="1" lang="ja-JP" altLang="en-US" sz="1000">
              <a:solidFill>
                <a:schemeClr val="tx1"/>
              </a:solidFill>
            </a:rPr>
            <a:t>月</a:t>
          </a:r>
          <a:r>
            <a:rPr kumimoji="1" lang="en-US" altLang="ja-JP" sz="1000">
              <a:solidFill>
                <a:schemeClr val="tx1"/>
              </a:solidFill>
            </a:rPr>
            <a:t>31</a:t>
          </a:r>
          <a:r>
            <a:rPr kumimoji="1" lang="ja-JP" altLang="en-US" sz="1000">
              <a:solidFill>
                <a:schemeClr val="tx1"/>
              </a:solidFill>
            </a:rPr>
            <a:t>日現在の年齢を入力</a:t>
          </a:r>
          <a:endParaRPr kumimoji="1" lang="en-US" altLang="ja-JP" sz="10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rgbClr val="FFFFFF"/>
        </a:solidFill>
        <a:ln w="9525">
          <a:solidFill>
            <a:srgbClr val="000000"/>
          </a:solidFill>
          <a:round/>
          <a:headEnd/>
          <a:tailEnd/>
        </a:ln>
      </a:spPr>
      <a:bodyPr vertOverflow="clip" horzOverflow="overflow" wrap="square" lIns="27432" tIns="18288" rIns="0" bIns="0" anchor="t" upright="1"/>
      <a:lstStyle>
        <a:defPPr algn="l" rtl="0">
          <a:lnSpc>
            <a:spcPts val="1100"/>
          </a:lnSpc>
          <a:defRPr sz="900" b="0" i="0" u="sng" strike="noStrike" baseline="0">
            <a:solidFill>
              <a:srgbClr val="C00000"/>
            </a:solidFill>
            <a:latin typeface="ＭＳ Ｐゴシック"/>
            <a:ea typeface="ＭＳ Ｐゴシック"/>
          </a:defRPr>
        </a:defPPr>
      </a:lstStyle>
    </a:spDef>
    <a:lnDef>
      <a:spPr>
        <a:xfrm>
          <a:off x="0" y="0"/>
          <a:ext cx="0" cy="0"/>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3"/>
  <sheetViews>
    <sheetView tabSelected="1" view="pageBreakPreview" topLeftCell="A13" zoomScale="145" zoomScaleNormal="85" zoomScaleSheetLayoutView="145" workbookViewId="0">
      <selection activeCell="X30" sqref="X30"/>
    </sheetView>
  </sheetViews>
  <sheetFormatPr defaultColWidth="2.75" defaultRowHeight="13.5" x14ac:dyDescent="0.15"/>
  <cols>
    <col min="1" max="1" width="4.625" customWidth="1"/>
    <col min="2" max="2" width="0.625" hidden="1" customWidth="1"/>
    <col min="3" max="3" width="2.625" customWidth="1"/>
    <col min="5" max="5" width="16.5" customWidth="1"/>
    <col min="6" max="6" width="4.125" customWidth="1"/>
    <col min="7" max="7" width="3.125" customWidth="1"/>
    <col min="9" max="12" width="3.875" customWidth="1"/>
    <col min="14" max="17" width="3.875" customWidth="1"/>
    <col min="19" max="22" width="3.875" customWidth="1"/>
    <col min="24" max="24" width="4.125" customWidth="1"/>
    <col min="25" max="25" width="4.75" customWidth="1"/>
    <col min="26" max="26" width="3.5" customWidth="1"/>
    <col min="27" max="27" width="2.875" customWidth="1"/>
    <col min="28" max="46" width="12.625" customWidth="1"/>
    <col min="49" max="49" width="9.625" customWidth="1"/>
    <col min="50" max="50" width="14.5" customWidth="1"/>
    <col min="51" max="51" width="10.5" customWidth="1"/>
  </cols>
  <sheetData>
    <row r="1" spans="1:27" ht="9.75" customHeight="1" x14ac:dyDescent="0.15">
      <c r="A1" s="1"/>
      <c r="B1" s="1"/>
      <c r="C1" s="1"/>
      <c r="D1" s="1"/>
      <c r="E1" s="1"/>
      <c r="F1" s="1"/>
      <c r="G1" s="1"/>
      <c r="H1" s="1"/>
      <c r="I1" s="1"/>
      <c r="J1" s="1"/>
      <c r="K1" s="1"/>
      <c r="L1" s="1"/>
      <c r="M1" s="1"/>
      <c r="N1" s="1"/>
      <c r="O1" s="1"/>
      <c r="P1" s="1"/>
      <c r="Q1" s="1"/>
      <c r="R1" s="1"/>
      <c r="S1" s="1"/>
      <c r="T1" s="1"/>
      <c r="U1" s="1"/>
      <c r="V1" s="1"/>
      <c r="W1" s="1"/>
      <c r="X1" s="1"/>
      <c r="Y1" s="1"/>
      <c r="Z1" s="1"/>
      <c r="AA1" s="1"/>
    </row>
    <row r="2" spans="1:27" ht="17.25" x14ac:dyDescent="0.2">
      <c r="A2" s="1"/>
      <c r="B2" s="1"/>
      <c r="C2" s="2"/>
      <c r="D2" s="1"/>
      <c r="E2" s="13"/>
      <c r="F2" s="1"/>
      <c r="G2" s="1"/>
      <c r="H2" s="1"/>
      <c r="I2" s="1"/>
      <c r="J2" s="1"/>
      <c r="K2" s="1"/>
      <c r="L2" s="1"/>
      <c r="M2" s="1"/>
      <c r="N2" s="1"/>
      <c r="O2" s="1"/>
      <c r="P2" s="1"/>
      <c r="Q2" s="1"/>
      <c r="R2" s="1"/>
      <c r="S2" s="1"/>
      <c r="T2" s="1"/>
      <c r="U2" s="1"/>
      <c r="V2" s="1"/>
      <c r="W2" s="1"/>
      <c r="X2" s="1"/>
      <c r="Y2" s="1"/>
      <c r="Z2" s="1"/>
      <c r="AA2" s="1"/>
    </row>
    <row r="3" spans="1:27" ht="48" customHeight="1" x14ac:dyDescent="0.2">
      <c r="A3" s="1"/>
      <c r="B3" s="1"/>
      <c r="C3" s="2"/>
      <c r="D3" s="7" t="s">
        <v>113</v>
      </c>
      <c r="E3" s="1"/>
      <c r="F3" s="1"/>
      <c r="G3" s="1"/>
      <c r="H3" s="1"/>
      <c r="I3" s="1"/>
      <c r="J3" s="1"/>
      <c r="K3" s="1"/>
      <c r="L3" s="1"/>
      <c r="M3" s="1"/>
      <c r="N3" s="1"/>
      <c r="O3" s="1"/>
      <c r="P3" s="1"/>
      <c r="Q3" s="1"/>
      <c r="R3" s="1"/>
      <c r="S3" s="1"/>
      <c r="T3" s="1"/>
      <c r="U3" s="1"/>
      <c r="V3" s="1"/>
      <c r="W3" s="1"/>
      <c r="X3" s="1"/>
      <c r="Y3" s="1"/>
      <c r="Z3" s="1"/>
      <c r="AA3" s="1"/>
    </row>
    <row r="4" spans="1:27" ht="17.25" x14ac:dyDescent="0.2">
      <c r="A4" s="1"/>
      <c r="B4" s="1"/>
      <c r="C4" s="2"/>
      <c r="D4" s="7" t="s">
        <v>82</v>
      </c>
      <c r="E4" s="1"/>
      <c r="F4" s="1"/>
      <c r="G4" s="1"/>
      <c r="H4" s="1"/>
      <c r="I4" s="1"/>
      <c r="J4" s="1"/>
      <c r="K4" s="1"/>
      <c r="L4" s="1"/>
      <c r="M4" s="1"/>
      <c r="N4" s="1"/>
      <c r="O4" s="1"/>
      <c r="P4" s="1"/>
      <c r="Q4" s="1"/>
      <c r="R4" s="1"/>
      <c r="S4" s="1"/>
      <c r="T4" s="1"/>
      <c r="U4" s="1"/>
      <c r="V4" s="1"/>
      <c r="W4" s="1"/>
      <c r="X4" s="1"/>
      <c r="Y4" s="1"/>
      <c r="Z4" s="1"/>
      <c r="AA4" s="1"/>
    </row>
    <row r="5" spans="1:27" ht="30.75" customHeight="1" x14ac:dyDescent="0.25">
      <c r="A5" s="1"/>
      <c r="B5" s="1"/>
      <c r="C5" s="96" t="s">
        <v>50</v>
      </c>
      <c r="D5" s="96"/>
      <c r="E5" s="96"/>
      <c r="F5" s="96"/>
      <c r="G5" s="96"/>
      <c r="H5" s="96"/>
      <c r="I5" s="96"/>
      <c r="J5" s="96"/>
      <c r="K5" s="96"/>
      <c r="L5" s="96"/>
      <c r="M5" s="96"/>
      <c r="N5" s="96"/>
      <c r="O5" s="96"/>
      <c r="P5" s="96"/>
      <c r="Q5" s="96"/>
      <c r="R5" s="96"/>
      <c r="S5" s="96"/>
      <c r="T5" s="96"/>
      <c r="U5" s="96"/>
      <c r="V5" s="96"/>
      <c r="W5" s="96"/>
      <c r="X5" s="30"/>
      <c r="Y5" s="1"/>
      <c r="Z5" s="1"/>
      <c r="AA5" s="1"/>
    </row>
    <row r="6" spans="1:27" ht="20.100000000000001" customHeight="1" x14ac:dyDescent="0.15">
      <c r="A6" s="1"/>
      <c r="B6" s="1"/>
      <c r="C6" s="3">
        <v>1</v>
      </c>
      <c r="D6" s="7" t="s">
        <v>43</v>
      </c>
      <c r="E6" s="7"/>
      <c r="F6" s="7"/>
      <c r="G6" s="7"/>
      <c r="H6" s="7"/>
      <c r="I6" s="7"/>
      <c r="J6" s="7"/>
      <c r="K6" s="7"/>
      <c r="L6" s="7"/>
      <c r="M6" s="7"/>
      <c r="N6" s="7"/>
      <c r="O6" s="7"/>
      <c r="P6" s="7"/>
      <c r="Q6" s="7"/>
      <c r="R6" s="7"/>
      <c r="S6" s="7"/>
      <c r="T6" s="7"/>
      <c r="U6" s="7"/>
      <c r="V6" s="7"/>
      <c r="W6" s="7"/>
      <c r="X6" s="7"/>
      <c r="Y6" s="7"/>
      <c r="Z6" s="7"/>
      <c r="AA6" s="7"/>
    </row>
    <row r="7" spans="1:27" ht="20.100000000000001" customHeight="1" x14ac:dyDescent="0.15">
      <c r="A7" s="1"/>
      <c r="B7" s="1"/>
      <c r="C7" s="3">
        <v>2</v>
      </c>
      <c r="D7" s="8" t="s">
        <v>84</v>
      </c>
      <c r="E7" s="7"/>
      <c r="F7" s="7"/>
      <c r="G7" s="7"/>
      <c r="H7" s="7"/>
      <c r="I7" s="7"/>
      <c r="J7" s="7"/>
      <c r="K7" s="7"/>
      <c r="L7" s="7"/>
      <c r="M7" s="7"/>
      <c r="N7" s="7"/>
      <c r="O7" s="7"/>
      <c r="P7" s="7"/>
      <c r="Q7" s="7"/>
      <c r="R7" s="7"/>
      <c r="S7" s="7"/>
      <c r="T7" s="7"/>
      <c r="U7" s="7"/>
      <c r="V7" s="7"/>
      <c r="W7" s="7"/>
      <c r="X7" s="7"/>
      <c r="Y7" s="7"/>
      <c r="Z7" s="7"/>
      <c r="AA7" s="7"/>
    </row>
    <row r="8" spans="1:27" ht="20.100000000000001" customHeight="1" x14ac:dyDescent="0.2">
      <c r="A8" s="1"/>
      <c r="B8" s="1"/>
      <c r="C8" s="3">
        <v>3</v>
      </c>
      <c r="D8" s="9" t="s">
        <v>90</v>
      </c>
      <c r="E8" s="14"/>
      <c r="F8" s="14"/>
      <c r="G8" s="14"/>
      <c r="H8" s="14"/>
      <c r="I8" s="14"/>
      <c r="J8" s="14"/>
      <c r="K8" s="14"/>
      <c r="L8" s="14"/>
      <c r="M8" s="14"/>
      <c r="N8" s="14"/>
      <c r="O8" s="14"/>
      <c r="P8" s="14"/>
      <c r="Q8" s="14"/>
      <c r="R8" s="7"/>
      <c r="S8" s="7"/>
      <c r="T8" s="7"/>
      <c r="U8" s="7"/>
      <c r="V8" s="7"/>
      <c r="W8" s="7"/>
      <c r="X8" s="7"/>
      <c r="Y8" s="7"/>
      <c r="Z8" s="7"/>
      <c r="AA8" s="7"/>
    </row>
    <row r="9" spans="1:27" ht="20.100000000000001" customHeight="1" x14ac:dyDescent="0.15">
      <c r="A9" s="1"/>
      <c r="B9" s="1"/>
      <c r="C9" s="4"/>
      <c r="D9" s="10" t="s">
        <v>78</v>
      </c>
      <c r="E9" s="15"/>
      <c r="F9" s="15"/>
      <c r="G9" s="15"/>
      <c r="H9" s="15"/>
      <c r="I9" s="15"/>
      <c r="J9" s="15"/>
      <c r="K9" s="15"/>
      <c r="L9" s="15"/>
      <c r="M9" s="15"/>
      <c r="N9" s="15"/>
      <c r="O9" s="15"/>
      <c r="P9" s="15"/>
      <c r="Q9" s="15"/>
      <c r="R9" s="15"/>
      <c r="S9" s="15"/>
      <c r="T9" s="15"/>
      <c r="U9" s="15"/>
      <c r="V9" s="15"/>
      <c r="W9" s="15"/>
      <c r="X9" s="15"/>
      <c r="Y9" s="15"/>
      <c r="Z9" s="15"/>
      <c r="AA9" s="15"/>
    </row>
    <row r="10" spans="1:27" ht="20.100000000000001" customHeight="1" x14ac:dyDescent="0.15">
      <c r="A10" s="1"/>
      <c r="B10" s="1"/>
      <c r="C10" s="4"/>
      <c r="D10" s="10" t="s">
        <v>89</v>
      </c>
      <c r="E10" s="15"/>
      <c r="F10" s="15"/>
      <c r="G10" s="15"/>
      <c r="H10" s="15"/>
      <c r="I10" s="15"/>
      <c r="J10" s="15"/>
      <c r="K10" s="15"/>
      <c r="L10" s="15"/>
      <c r="M10" s="15"/>
      <c r="N10" s="15"/>
      <c r="O10" s="15"/>
      <c r="P10" s="15"/>
      <c r="Q10" s="15"/>
      <c r="R10" s="15"/>
      <c r="S10" s="15"/>
      <c r="T10" s="15"/>
      <c r="U10" s="15"/>
      <c r="V10" s="15"/>
      <c r="W10" s="15"/>
      <c r="X10" s="15"/>
      <c r="Y10" s="15"/>
      <c r="Z10" s="15"/>
      <c r="AA10" s="15"/>
    </row>
    <row r="11" spans="1:27" ht="19.5" customHeight="1" x14ac:dyDescent="0.15">
      <c r="A11" s="1"/>
      <c r="B11" s="1"/>
      <c r="C11" s="4"/>
      <c r="D11" s="11" t="s">
        <v>88</v>
      </c>
      <c r="E11" s="15"/>
      <c r="F11" s="15"/>
      <c r="G11" s="15"/>
      <c r="H11" s="15"/>
      <c r="I11" s="15"/>
      <c r="J11" s="15"/>
      <c r="K11" s="15"/>
      <c r="L11" s="15"/>
      <c r="M11" s="15"/>
      <c r="N11" s="15"/>
      <c r="O11" s="15"/>
      <c r="P11" s="15"/>
      <c r="Q11" s="15"/>
      <c r="R11" s="15"/>
      <c r="S11" s="15"/>
      <c r="T11" s="15"/>
      <c r="U11" s="15"/>
      <c r="V11" s="15"/>
      <c r="W11" s="15"/>
      <c r="X11" s="15"/>
      <c r="Y11" s="15"/>
      <c r="Z11" s="15"/>
      <c r="AA11" s="15"/>
    </row>
    <row r="12" spans="1:27" ht="20.100000000000001" customHeight="1" x14ac:dyDescent="0.15">
      <c r="A12" s="1"/>
      <c r="B12" s="1"/>
      <c r="C12" s="3">
        <v>4</v>
      </c>
      <c r="D12" s="12" t="s">
        <v>63</v>
      </c>
      <c r="E12" s="7"/>
      <c r="F12" s="7"/>
      <c r="G12" s="7"/>
      <c r="H12" s="7"/>
      <c r="I12" s="7"/>
      <c r="J12" s="7"/>
      <c r="K12" s="7"/>
      <c r="L12" s="7"/>
      <c r="M12" s="7"/>
      <c r="N12" s="7"/>
      <c r="O12" s="7"/>
      <c r="P12" s="7"/>
      <c r="Q12" s="7"/>
      <c r="R12" s="7"/>
      <c r="S12" s="7"/>
      <c r="T12" s="7"/>
      <c r="U12" s="7"/>
      <c r="V12" s="7"/>
      <c r="W12" s="7"/>
      <c r="X12" s="7"/>
      <c r="Y12" s="7"/>
      <c r="Z12" s="7"/>
      <c r="AA12" s="7"/>
    </row>
    <row r="13" spans="1:27" ht="20.100000000000001" customHeight="1" x14ac:dyDescent="0.15">
      <c r="A13" s="1"/>
      <c r="B13" s="1"/>
      <c r="C13" s="3">
        <v>5</v>
      </c>
      <c r="D13" s="12" t="s">
        <v>114</v>
      </c>
      <c r="E13" s="7"/>
      <c r="F13" s="7"/>
      <c r="G13" s="7"/>
      <c r="H13" s="7"/>
      <c r="I13" s="7"/>
      <c r="J13" s="7"/>
      <c r="K13" s="7"/>
      <c r="L13" s="7"/>
      <c r="M13" s="7"/>
      <c r="N13" s="7"/>
      <c r="O13" s="7"/>
      <c r="P13" s="7"/>
      <c r="Q13" s="7"/>
      <c r="R13" s="7"/>
      <c r="S13" s="7"/>
      <c r="T13" s="7"/>
      <c r="U13" s="7"/>
      <c r="V13" s="7"/>
      <c r="W13" s="7"/>
      <c r="X13" s="7"/>
      <c r="Y13" s="7"/>
      <c r="Z13" s="7"/>
      <c r="AA13" s="7"/>
    </row>
    <row r="14" spans="1:27" ht="12.75" customHeight="1" x14ac:dyDescent="0.15">
      <c r="A14" s="1"/>
      <c r="B14" s="1"/>
      <c r="D14" s="7"/>
      <c r="E14" s="7"/>
      <c r="F14" s="7"/>
      <c r="G14" s="7"/>
      <c r="H14" s="7"/>
      <c r="I14" s="7"/>
      <c r="J14" s="7"/>
      <c r="K14" s="7"/>
      <c r="L14" s="7"/>
      <c r="M14" s="7"/>
      <c r="N14" s="7"/>
      <c r="O14" s="7"/>
      <c r="P14" s="7"/>
      <c r="Q14" s="7"/>
      <c r="R14" s="7"/>
      <c r="S14" s="7"/>
      <c r="T14" s="7"/>
      <c r="U14" s="7"/>
      <c r="V14" s="7"/>
      <c r="W14" s="7"/>
      <c r="X14" s="7"/>
      <c r="Y14" s="7"/>
      <c r="Z14" s="7"/>
      <c r="AA14" s="7"/>
    </row>
    <row r="15" spans="1:27" ht="20.100000000000001" customHeight="1" x14ac:dyDescent="0.15">
      <c r="A15" s="1"/>
      <c r="B15" s="1"/>
      <c r="C15" s="5" t="s">
        <v>62</v>
      </c>
      <c r="D15" s="10" t="s">
        <v>79</v>
      </c>
      <c r="E15" s="16"/>
      <c r="F15" s="16"/>
      <c r="G15" s="16"/>
      <c r="H15" s="16"/>
      <c r="I15" s="16"/>
      <c r="J15" s="16"/>
      <c r="K15" s="16"/>
      <c r="L15" s="16"/>
      <c r="M15" s="16"/>
      <c r="N15" s="16"/>
      <c r="O15" s="16"/>
      <c r="P15" s="16"/>
      <c r="Q15" s="16"/>
      <c r="R15" s="16"/>
      <c r="S15" s="16"/>
      <c r="T15" s="16"/>
      <c r="U15" s="16"/>
      <c r="V15" s="16"/>
      <c r="W15" s="16"/>
      <c r="X15" s="16"/>
      <c r="Y15" s="16"/>
      <c r="Z15" s="16"/>
      <c r="AA15" s="16"/>
    </row>
    <row r="16" spans="1:27" ht="20.100000000000001" customHeight="1" x14ac:dyDescent="0.15">
      <c r="A16" s="1"/>
      <c r="B16" s="1"/>
      <c r="C16" s="5" t="s">
        <v>62</v>
      </c>
      <c r="D16" s="10" t="s">
        <v>81</v>
      </c>
      <c r="E16" s="17"/>
      <c r="F16" s="18"/>
      <c r="H16" s="18"/>
      <c r="I16" s="18"/>
      <c r="J16" s="18"/>
      <c r="K16" s="18"/>
      <c r="L16" s="18"/>
      <c r="M16" s="18"/>
      <c r="N16" s="18"/>
      <c r="O16" s="18"/>
      <c r="P16" s="18"/>
      <c r="Q16" s="18"/>
      <c r="R16" s="18"/>
      <c r="S16" s="18"/>
      <c r="T16" s="18"/>
      <c r="U16" s="18"/>
      <c r="V16" s="18"/>
      <c r="W16" s="18"/>
      <c r="X16" s="18"/>
      <c r="Y16" s="18"/>
      <c r="Z16" s="18"/>
      <c r="AA16" s="18"/>
    </row>
    <row r="17" spans="1:51" ht="24" customHeight="1" x14ac:dyDescent="0.15">
      <c r="A17" s="1"/>
      <c r="B17" s="1"/>
      <c r="C17" s="6" t="s">
        <v>112</v>
      </c>
      <c r="D17" s="1"/>
      <c r="E17" s="1"/>
      <c r="F17" s="1"/>
      <c r="G17" s="1"/>
      <c r="H17" s="1"/>
      <c r="I17" s="1"/>
      <c r="J17" s="1"/>
      <c r="K17" s="1"/>
      <c r="L17" s="1"/>
      <c r="M17" s="1"/>
      <c r="N17" s="1"/>
      <c r="O17" s="1"/>
      <c r="P17" s="1"/>
      <c r="Q17" s="1"/>
      <c r="R17" s="1"/>
      <c r="S17" s="1"/>
      <c r="T17" s="1"/>
      <c r="U17" s="1"/>
      <c r="V17" s="1"/>
      <c r="W17" s="1"/>
      <c r="X17" s="1"/>
      <c r="Y17" s="1"/>
      <c r="Z17" s="1"/>
      <c r="AA17" s="1"/>
    </row>
    <row r="18" spans="1:51" ht="14.25" customHeight="1" x14ac:dyDescent="0.15">
      <c r="A18" s="1"/>
      <c r="B18" s="1"/>
      <c r="C18" s="97" t="s">
        <v>83</v>
      </c>
      <c r="D18" s="98"/>
      <c r="E18" s="99"/>
      <c r="F18" s="161" t="s">
        <v>106</v>
      </c>
      <c r="G18" s="98"/>
      <c r="H18" s="99"/>
      <c r="I18" s="162" t="s">
        <v>41</v>
      </c>
      <c r="J18" s="163"/>
      <c r="K18" s="163"/>
      <c r="L18" s="163"/>
      <c r="M18" s="164"/>
      <c r="N18" s="162" t="s">
        <v>52</v>
      </c>
      <c r="O18" s="163"/>
      <c r="P18" s="163"/>
      <c r="Q18" s="163"/>
      <c r="R18" s="164"/>
      <c r="S18" s="97" t="s">
        <v>5</v>
      </c>
      <c r="T18" s="98"/>
      <c r="U18" s="98"/>
      <c r="V18" s="98"/>
      <c r="W18" s="99"/>
      <c r="X18" s="31"/>
      <c r="Y18" s="35"/>
      <c r="Z18" s="35"/>
      <c r="AA18" s="35"/>
    </row>
    <row r="19" spans="1:51" ht="13.5" customHeight="1" x14ac:dyDescent="0.15">
      <c r="A19" s="1"/>
      <c r="B19" s="1"/>
      <c r="C19" s="113"/>
      <c r="D19" s="114"/>
      <c r="E19" s="115"/>
      <c r="F19" s="113"/>
      <c r="G19" s="114"/>
      <c r="H19" s="115"/>
      <c r="I19" s="165"/>
      <c r="J19" s="166"/>
      <c r="K19" s="166"/>
      <c r="L19" s="166"/>
      <c r="M19" s="167"/>
      <c r="N19" s="165"/>
      <c r="O19" s="166"/>
      <c r="P19" s="166"/>
      <c r="Q19" s="166"/>
      <c r="R19" s="167"/>
      <c r="S19" s="113"/>
      <c r="T19" s="114"/>
      <c r="U19" s="114"/>
      <c r="V19" s="114"/>
      <c r="W19" s="115"/>
      <c r="X19" s="31"/>
      <c r="Y19" s="35"/>
      <c r="Z19" s="35"/>
      <c r="AA19" s="35"/>
    </row>
    <row r="20" spans="1:51" ht="27" customHeight="1" x14ac:dyDescent="0.15">
      <c r="A20" s="1"/>
      <c r="B20" s="1"/>
      <c r="C20" s="116" t="s">
        <v>47</v>
      </c>
      <c r="D20" s="117"/>
      <c r="E20" s="118"/>
      <c r="F20" s="168"/>
      <c r="G20" s="169"/>
      <c r="H20" s="170"/>
      <c r="I20" s="116" t="s">
        <v>17</v>
      </c>
      <c r="J20" s="117"/>
      <c r="K20" s="117"/>
      <c r="L20" s="117"/>
      <c r="M20" s="118"/>
      <c r="N20" s="116" t="s">
        <v>17</v>
      </c>
      <c r="O20" s="117"/>
      <c r="P20" s="117"/>
      <c r="Q20" s="117"/>
      <c r="R20" s="118"/>
      <c r="S20" s="116" t="s">
        <v>77</v>
      </c>
      <c r="T20" s="117"/>
      <c r="U20" s="117"/>
      <c r="V20" s="117"/>
      <c r="W20" s="118"/>
      <c r="X20" s="32"/>
      <c r="Y20" s="36"/>
      <c r="Z20" s="36"/>
      <c r="AA20" s="36"/>
      <c r="AD20" t="s">
        <v>72</v>
      </c>
      <c r="AE20" s="44" t="s">
        <v>115</v>
      </c>
      <c r="AR20" t="s">
        <v>20</v>
      </c>
      <c r="AW20" t="s">
        <v>103</v>
      </c>
    </row>
    <row r="21" spans="1:51" ht="27" customHeight="1" x14ac:dyDescent="0.15">
      <c r="A21" s="1"/>
      <c r="B21" s="1"/>
      <c r="C21" s="119"/>
      <c r="D21" s="120"/>
      <c r="E21" s="121"/>
      <c r="F21" s="171"/>
      <c r="G21" s="172"/>
      <c r="H21" s="173"/>
      <c r="I21" s="119"/>
      <c r="J21" s="120"/>
      <c r="K21" s="120"/>
      <c r="L21" s="120"/>
      <c r="M21" s="121"/>
      <c r="N21" s="119"/>
      <c r="O21" s="120"/>
      <c r="P21" s="120"/>
      <c r="Q21" s="120"/>
      <c r="R21" s="121"/>
      <c r="S21" s="119"/>
      <c r="T21" s="120"/>
      <c r="U21" s="120"/>
      <c r="V21" s="120"/>
      <c r="W21" s="121"/>
      <c r="X21" s="32"/>
      <c r="Y21" s="36"/>
      <c r="Z21" s="36"/>
      <c r="AA21" s="36"/>
      <c r="AD21" s="38"/>
      <c r="AE21" s="45" t="s">
        <v>87</v>
      </c>
      <c r="AF21" s="53" t="s">
        <v>91</v>
      </c>
      <c r="AG21" s="54" t="s">
        <v>92</v>
      </c>
      <c r="AH21" s="58" t="s">
        <v>93</v>
      </c>
      <c r="AI21" s="54" t="s">
        <v>94</v>
      </c>
      <c r="AJ21" s="69" t="s">
        <v>56</v>
      </c>
      <c r="AK21" s="45" t="s">
        <v>95</v>
      </c>
      <c r="AL21" s="73" t="s">
        <v>61</v>
      </c>
      <c r="AM21" s="76" t="s">
        <v>86</v>
      </c>
      <c r="AN21" s="79" t="s">
        <v>24</v>
      </c>
      <c r="AO21" s="79" t="s">
        <v>85</v>
      </c>
      <c r="AP21" s="82"/>
      <c r="AR21" s="38"/>
      <c r="AS21" s="79" t="s">
        <v>24</v>
      </c>
      <c r="AT21" s="84" t="s">
        <v>35</v>
      </c>
      <c r="AW21" s="38"/>
      <c r="AX21" s="87" t="s">
        <v>55</v>
      </c>
      <c r="AY21" s="87" t="s">
        <v>104</v>
      </c>
    </row>
    <row r="22" spans="1:51" ht="16.5" customHeight="1" x14ac:dyDescent="0.15">
      <c r="A22" s="1"/>
      <c r="B22" s="1"/>
      <c r="C22" s="97" t="s">
        <v>67</v>
      </c>
      <c r="D22" s="98"/>
      <c r="E22" s="99"/>
      <c r="F22" s="174"/>
      <c r="G22" s="174"/>
      <c r="H22" s="175" t="s">
        <v>15</v>
      </c>
      <c r="I22" s="176"/>
      <c r="J22" s="177"/>
      <c r="K22" s="177"/>
      <c r="L22" s="178"/>
      <c r="M22" s="125" t="s">
        <v>1</v>
      </c>
      <c r="N22" s="122"/>
      <c r="O22" s="123"/>
      <c r="P22" s="123"/>
      <c r="Q22" s="123"/>
      <c r="R22" s="125" t="s">
        <v>1</v>
      </c>
      <c r="S22" s="122"/>
      <c r="T22" s="123"/>
      <c r="U22" s="123"/>
      <c r="V22" s="123"/>
      <c r="W22" s="125" t="s">
        <v>1</v>
      </c>
      <c r="X22" s="33"/>
      <c r="Y22" s="37"/>
      <c r="Z22" s="37"/>
      <c r="AA22" s="35"/>
      <c r="AD22" s="184" t="s">
        <v>13</v>
      </c>
      <c r="AE22" s="46">
        <f>IF(I22&lt;=550999,0,IF(I22&lt;=1618999,I22-550000,IF(I22&lt;=1619999,1069000,IF(I22&lt;=1621999,1070000,IF(I22&lt;=1623999,1072000,IF(I22&lt;=1627999,1074000,IF(I22&lt;=1799999,ROUNDDOWN(I22/4,-3)*4*0.6+100000,(IF(I22&lt;=3599999,ROUNDDOWN(I22/4,-3)*4*0.7-80000,IF(I22&lt;=6599999,ROUNDDOWN(I22/4,-3)*4*0.8-440000,IF(I22&lt;=8499999,I22*0.9-1100000,I22-1950000)))))))))))</f>
        <v>0</v>
      </c>
      <c r="AF22" s="46">
        <f>IF(AE22&lt;=0,0,IF(AI22&lt;=0,0,(IF(AE22&lt;=100000,AE22,100000))))</f>
        <v>0</v>
      </c>
      <c r="AG22" s="55">
        <f>AE22-AE23</f>
        <v>0</v>
      </c>
      <c r="AH22" s="46">
        <f>IF(N22&lt;=600000,0,IF(N22&lt;=1299999,N22-600000,IF(N22&lt;=4099999,N22*0.75-275000,IF(N22&lt;=7699999,N22*0.85-685000,IF(N22&lt;=9999999,N22*0.95-1455000,IF(N22&gt;=10000000,N22-1955000))))))</f>
        <v>0</v>
      </c>
      <c r="AI22" s="63">
        <f>IF(F22&lt;=64,AH22,AH23)</f>
        <v>0</v>
      </c>
      <c r="AJ22" s="186">
        <f>S22</f>
        <v>0</v>
      </c>
      <c r="AK22" s="63">
        <f>AG22+AI22+AJ22</f>
        <v>0</v>
      </c>
      <c r="AL22" s="63">
        <f>IF(AG22+AI22+AJ22&gt;0,AK22,0)</f>
        <v>0</v>
      </c>
      <c r="AM22" s="187">
        <f>IF(AK22&lt;=24000000,430000,IF(AK22&lt;=24500000,290000,IF(AK22&lt;=25000000,150000,0)))</f>
        <v>430000</v>
      </c>
      <c r="AN22" s="189" t="str">
        <f>IF((AK22-AM22)&lt;0,"",(AK22-AM22))</f>
        <v/>
      </c>
      <c r="AO22" s="186">
        <f>IF(AG22&gt;0,1,IF(AI23&gt;0,1,0))</f>
        <v>0</v>
      </c>
      <c r="AP22" s="83"/>
      <c r="AR22" s="184" t="s">
        <v>13</v>
      </c>
      <c r="AS22" s="191" t="str">
        <f>IF(AND(F22&gt;=40,F22&lt;=64),(AN22),"")</f>
        <v/>
      </c>
      <c r="AT22" s="193">
        <f>IF(F22&lt;40,0,IF(F22&lt;=64,1,IF(F22&gt;65,0,)))</f>
        <v>0</v>
      </c>
      <c r="AW22" s="194" t="s">
        <v>13</v>
      </c>
      <c r="AX22" s="194" t="str">
        <f>IF(AND(F22&gt;=0,F22&lt;=6),(AN22),"")</f>
        <v/>
      </c>
      <c r="AY22" s="194" t="str">
        <f>IF(F22="","",IF(F22&gt;=7,0,IF(AND(F22&lt;=6,F22&gt;=0),1,0)))</f>
        <v/>
      </c>
    </row>
    <row r="23" spans="1:51" ht="16.5" customHeight="1" x14ac:dyDescent="0.15">
      <c r="A23" s="1"/>
      <c r="B23" s="1"/>
      <c r="C23" s="100" t="s">
        <v>27</v>
      </c>
      <c r="D23" s="101"/>
      <c r="E23" s="102"/>
      <c r="F23" s="136"/>
      <c r="G23" s="136"/>
      <c r="H23" s="137"/>
      <c r="I23" s="141"/>
      <c r="J23" s="142"/>
      <c r="K23" s="142"/>
      <c r="L23" s="143"/>
      <c r="M23" s="126"/>
      <c r="N23" s="124"/>
      <c r="O23" s="124"/>
      <c r="P23" s="124"/>
      <c r="Q23" s="124"/>
      <c r="R23" s="126"/>
      <c r="S23" s="124"/>
      <c r="T23" s="124"/>
      <c r="U23" s="124"/>
      <c r="V23" s="124"/>
      <c r="W23" s="126"/>
      <c r="X23" s="34"/>
      <c r="Y23" s="37"/>
      <c r="Z23" s="37"/>
      <c r="AA23" s="35"/>
      <c r="AD23" s="185"/>
      <c r="AE23" s="47">
        <f>IF((AF22+AF23-100000)&lt;=0,0,(AF22+AF23-100000))</f>
        <v>0</v>
      </c>
      <c r="AF23" s="47">
        <f>IF(AE22&lt;=0,0,IF(AI22&lt;=0,0,(IF(AI22&lt;=100000,AI22,100000))))</f>
        <v>0</v>
      </c>
      <c r="AG23" s="56"/>
      <c r="AH23" s="47">
        <f>IF(N22&lt;=1100000,0,IF(N22&lt;=3299999,N22-1100000,IF(N22&lt;=4099999,N22*0.75-275000,IF(N22&lt;=7699999,N22*0.85-685000,IF(N22&lt;=9999999,N22*0.95-1455000,IF(N22&gt;=10000000,N22-1955000))))))</f>
        <v>0</v>
      </c>
      <c r="AI23" s="64">
        <f>IF(F22&lt;=64,AH22,IF(AH23-150000&lt;=0,0,AH23-150000))</f>
        <v>0</v>
      </c>
      <c r="AJ23" s="186"/>
      <c r="AK23" s="64">
        <f>AG22+AI23+AJ22</f>
        <v>0</v>
      </c>
      <c r="AL23" s="74">
        <f>IF(AG22+AI23+AJ22&gt;0,AK23,0)</f>
        <v>0</v>
      </c>
      <c r="AM23" s="188"/>
      <c r="AN23" s="190"/>
      <c r="AO23" s="186"/>
      <c r="AP23" s="83"/>
      <c r="AR23" s="185"/>
      <c r="AS23" s="192"/>
      <c r="AT23" s="193"/>
      <c r="AW23" s="194"/>
      <c r="AX23" s="194"/>
      <c r="AY23" s="194"/>
    </row>
    <row r="24" spans="1:51" ht="16.5" customHeight="1" x14ac:dyDescent="0.15">
      <c r="A24" s="1"/>
      <c r="B24" s="1"/>
      <c r="C24" s="130" t="s">
        <v>66</v>
      </c>
      <c r="D24" s="131"/>
      <c r="E24" s="132"/>
      <c r="F24" s="136"/>
      <c r="G24" s="136"/>
      <c r="H24" s="137" t="s">
        <v>15</v>
      </c>
      <c r="I24" s="138"/>
      <c r="J24" s="139"/>
      <c r="K24" s="139"/>
      <c r="L24" s="140"/>
      <c r="M24" s="126" t="s">
        <v>1</v>
      </c>
      <c r="N24" s="144"/>
      <c r="O24" s="124"/>
      <c r="P24" s="124"/>
      <c r="Q24" s="124"/>
      <c r="R24" s="126" t="s">
        <v>1</v>
      </c>
      <c r="S24" s="144"/>
      <c r="T24" s="124"/>
      <c r="U24" s="124"/>
      <c r="V24" s="124"/>
      <c r="W24" s="126" t="s">
        <v>1</v>
      </c>
      <c r="X24" s="33"/>
      <c r="Y24" s="37"/>
      <c r="Z24" s="37"/>
      <c r="AA24" s="35"/>
      <c r="AD24" s="184" t="s">
        <v>7</v>
      </c>
      <c r="AE24" s="46">
        <f>IF(I24&lt;=550999,0,IF(I24&lt;=1618999,I24-550000,IF(I24&lt;=1619999,1069000,IF(I24&lt;=1621999,1070000,IF(I24&lt;=1623999,1072000,IF(I24&lt;=1627999,1074000,IF(I24&lt;=1799999,ROUNDDOWN(I24/4,-3)*4*0.6+100000,(IF(I24&lt;=3599999,ROUNDDOWN(I24/4,-3)*4*0.7-80000,IF(I24&lt;=6599999,ROUNDDOWN(I24/4,-3)*4*0.8-440000,IF(I24&lt;=8499999,I24*0.9-1100000,I24-1950000)))))))))))</f>
        <v>0</v>
      </c>
      <c r="AF24" s="46">
        <f>IF(AE24&lt;=0,0,IF(AI24&lt;=0,0,(IF(AE24&lt;=100000,AE24,100000))))</f>
        <v>0</v>
      </c>
      <c r="AG24" s="55">
        <f>AE24-AE25</f>
        <v>0</v>
      </c>
      <c r="AH24" s="46">
        <f>IF(N24&lt;=600000,0,IF(N24&lt;=1299999,N24-600000,IF(N24&lt;=4099999,N24*0.75-275000,IF(N24&lt;=7699999,N24*0.85-685000,IF(N24&lt;=9999999,N24*0.95-1455000,IF(N24&gt;=10000000,N24-1955000))))))</f>
        <v>0</v>
      </c>
      <c r="AI24" s="63">
        <f>IF(F24&lt;=64,AH24,AH25)</f>
        <v>0</v>
      </c>
      <c r="AJ24" s="186">
        <f>S24</f>
        <v>0</v>
      </c>
      <c r="AK24" s="65">
        <f>AG24+AI24+AJ24</f>
        <v>0</v>
      </c>
      <c r="AL24" s="63">
        <f>IF(AG24+AI24+AJ24&gt;0,AK24,0)</f>
        <v>0</v>
      </c>
      <c r="AM24" s="187">
        <f>IF(AK24&lt;=24000000,430000,IF(AK24&lt;=24500000,290000,IF(AK24&lt;=25000000,150000,0)))</f>
        <v>430000</v>
      </c>
      <c r="AN24" s="189" t="str">
        <f>IF((AK24-AM24)&lt;0,"",(AK24-AM24))</f>
        <v/>
      </c>
      <c r="AO24" s="186">
        <f>IF(AG24&gt;0,1,IF(AI25&gt;0,1,0))</f>
        <v>0</v>
      </c>
      <c r="AP24" s="83"/>
      <c r="AR24" s="184" t="s">
        <v>7</v>
      </c>
      <c r="AS24" s="191" t="str">
        <f>IF(AND(F24&gt;=40,F24&lt;=64),(AN24),"")</f>
        <v/>
      </c>
      <c r="AT24" s="193">
        <f>IF(F24&lt;40,0,IF(F24&lt;=64,1,IF(F24&gt;65,0,)))</f>
        <v>0</v>
      </c>
      <c r="AW24" s="194" t="s">
        <v>7</v>
      </c>
      <c r="AX24" s="194" t="str">
        <f>IF(AND(F24&gt;=0,F24&lt;=6),(AN24),"")</f>
        <v/>
      </c>
      <c r="AY24" s="194" t="str">
        <f>IF(F24="","",IF(F24&gt;=7,0,IF(AND(F24&lt;=6,F24&gt;=0),1,0)))</f>
        <v/>
      </c>
    </row>
    <row r="25" spans="1:51" ht="16.5" customHeight="1" x14ac:dyDescent="0.15">
      <c r="A25" s="1"/>
      <c r="B25" s="1"/>
      <c r="C25" s="133"/>
      <c r="D25" s="134"/>
      <c r="E25" s="135"/>
      <c r="F25" s="136"/>
      <c r="G25" s="136"/>
      <c r="H25" s="137"/>
      <c r="I25" s="141"/>
      <c r="J25" s="142"/>
      <c r="K25" s="142"/>
      <c r="L25" s="143"/>
      <c r="M25" s="126"/>
      <c r="N25" s="124"/>
      <c r="O25" s="124"/>
      <c r="P25" s="124"/>
      <c r="Q25" s="124"/>
      <c r="R25" s="126"/>
      <c r="S25" s="124"/>
      <c r="T25" s="124"/>
      <c r="U25" s="124"/>
      <c r="V25" s="124"/>
      <c r="W25" s="126"/>
      <c r="X25" s="34"/>
      <c r="Y25" s="37"/>
      <c r="Z25" s="37"/>
      <c r="AA25" s="35"/>
      <c r="AD25" s="185"/>
      <c r="AE25" s="47">
        <f>IF((AF24+AF25-100000)&lt;=0,0,(AF24+AF25-100000))</f>
        <v>0</v>
      </c>
      <c r="AF25" s="47">
        <f>IF(AE24&lt;=0,0,IF(AI24&lt;=0,0,(IF(AI24&lt;=100000,AI24,100000))))</f>
        <v>0</v>
      </c>
      <c r="AG25" s="56"/>
      <c r="AH25" s="47">
        <f>IF(N24&lt;=1100000,0,IF(N24&lt;=3299999,N24-1100000,IF(N24&lt;=4099999,N24*0.75-275000,IF(N24&lt;=7699999,N24*0.85-685000,IF(N24&lt;=9999999,N24*0.95-1455000,IF(N24&gt;=10000000,N24-1955000))))))</f>
        <v>0</v>
      </c>
      <c r="AI25" s="64">
        <f>IF(F24&lt;=64,AH24,IF(AH25-150000&lt;=0,0,AH25-150000))</f>
        <v>0</v>
      </c>
      <c r="AJ25" s="186"/>
      <c r="AK25" s="71">
        <f>AG24+AI25+AJ24</f>
        <v>0</v>
      </c>
      <c r="AL25" s="74">
        <f>IF(AG24+AI25+AJ24&gt;0,AK25,0)</f>
        <v>0</v>
      </c>
      <c r="AM25" s="188"/>
      <c r="AN25" s="190"/>
      <c r="AO25" s="186"/>
      <c r="AP25" s="83"/>
      <c r="AR25" s="185"/>
      <c r="AS25" s="192"/>
      <c r="AT25" s="193"/>
      <c r="AW25" s="194"/>
      <c r="AX25" s="194"/>
      <c r="AY25" s="194"/>
    </row>
    <row r="26" spans="1:51" ht="16.5" customHeight="1" x14ac:dyDescent="0.15">
      <c r="A26" s="1"/>
      <c r="B26" s="1"/>
      <c r="C26" s="130" t="s">
        <v>51</v>
      </c>
      <c r="D26" s="131"/>
      <c r="E26" s="132"/>
      <c r="F26" s="179"/>
      <c r="G26" s="179"/>
      <c r="H26" s="180" t="s">
        <v>15</v>
      </c>
      <c r="I26" s="181"/>
      <c r="J26" s="182"/>
      <c r="K26" s="182"/>
      <c r="L26" s="183"/>
      <c r="M26" s="129" t="s">
        <v>1</v>
      </c>
      <c r="N26" s="127"/>
      <c r="O26" s="128"/>
      <c r="P26" s="128"/>
      <c r="Q26" s="128"/>
      <c r="R26" s="129" t="s">
        <v>1</v>
      </c>
      <c r="S26" s="127"/>
      <c r="T26" s="128"/>
      <c r="U26" s="128"/>
      <c r="V26" s="128"/>
      <c r="W26" s="129" t="s">
        <v>1</v>
      </c>
      <c r="X26" s="33"/>
      <c r="Y26" s="37"/>
      <c r="Z26" s="37"/>
      <c r="AA26" s="35"/>
      <c r="AD26" s="184" t="s">
        <v>10</v>
      </c>
      <c r="AE26" s="46">
        <f>IF(I26&lt;=550999,0,IF(I26&lt;=1618999,I26-550000,IF(I26&lt;=1619999,1069000,IF(I26&lt;=1621999,1070000,IF(I26&lt;=1623999,1072000,IF(I26&lt;=1627999,1074000,IF(I26&lt;=1799999,ROUNDDOWN(I26/4,-3)*4*0.6+100000,(IF(I26&lt;=3599999,ROUNDDOWN(I26/4,-3)*4*0.7-80000,IF(I26&lt;=6599999,ROUNDDOWN(I26/4,-3)*4*0.8-440000,IF(I26&lt;=8499999,I26*0.9-1100000,I26-1950000)))))))))))</f>
        <v>0</v>
      </c>
      <c r="AF26" s="46">
        <f>IF(AE26&lt;=0,0,IF(AI26&lt;=0,0,(IF(AE26&lt;=100000,AE26,100000))))</f>
        <v>0</v>
      </c>
      <c r="AG26" s="55">
        <f>AE26-AE27</f>
        <v>0</v>
      </c>
      <c r="AH26" s="46">
        <f>IF(N26&lt;=600000,0,IF(N26&lt;=1299999,N26-600000,IF(N26&lt;=4099999,N26*0.75-275000,IF(N26&lt;=7699999,N26*0.85-685000,IF(N26&lt;=9999999,N26*0.95-1455000,IF(N26&gt;=10000000,N26-1955000))))))</f>
        <v>0</v>
      </c>
      <c r="AI26" s="63">
        <f>IF(F26&lt;=64,AH26,AH27)</f>
        <v>0</v>
      </c>
      <c r="AJ26" s="186">
        <f>S26</f>
        <v>0</v>
      </c>
      <c r="AK26" s="65">
        <f>AG26+AI26+AJ26</f>
        <v>0</v>
      </c>
      <c r="AL26" s="63">
        <f>IF(AG26+AI26+AJ26&gt;0,AK26,0)</f>
        <v>0</v>
      </c>
      <c r="AM26" s="187">
        <f>IF(AK26&lt;=24000000,430000,IF(AK26&lt;=24500000,290000,IF(AK26&lt;=25000000,150000,0)))</f>
        <v>430000</v>
      </c>
      <c r="AN26" s="189" t="str">
        <f>IF((AK26-AM26)&lt;0,"",(AK26-AM26))</f>
        <v/>
      </c>
      <c r="AO26" s="186">
        <f>IF(AG26&gt;0,1,IF(AI27&gt;0,1,0))</f>
        <v>0</v>
      </c>
      <c r="AP26" s="83"/>
      <c r="AR26" s="184" t="s">
        <v>10</v>
      </c>
      <c r="AS26" s="191" t="str">
        <f>IF(AND(F26&gt;=40,F26&lt;=64),(AN26),"")</f>
        <v/>
      </c>
      <c r="AT26" s="193">
        <f>IF(F26&lt;40,0,IF(F26&lt;=64,1,IF(F26&gt;65,0,)))</f>
        <v>0</v>
      </c>
      <c r="AW26" s="194" t="s">
        <v>10</v>
      </c>
      <c r="AX26" s="194" t="str">
        <f>IF(AND(F26&gt;=0,F26&lt;=6),(AN26),"")</f>
        <v/>
      </c>
      <c r="AY26" s="194" t="str">
        <f>IF(F26="","",IF(F26&gt;=7,0,IF(AND(F26&lt;=6,F26&gt;=0),1,0)))</f>
        <v/>
      </c>
    </row>
    <row r="27" spans="1:51" ht="16.5" customHeight="1" x14ac:dyDescent="0.15">
      <c r="A27" s="1"/>
      <c r="B27" s="1"/>
      <c r="C27" s="133"/>
      <c r="D27" s="134"/>
      <c r="E27" s="135"/>
      <c r="F27" s="136"/>
      <c r="G27" s="136"/>
      <c r="H27" s="137"/>
      <c r="I27" s="141"/>
      <c r="J27" s="142"/>
      <c r="K27" s="142"/>
      <c r="L27" s="143"/>
      <c r="M27" s="126"/>
      <c r="N27" s="124"/>
      <c r="O27" s="124"/>
      <c r="P27" s="124"/>
      <c r="Q27" s="124"/>
      <c r="R27" s="126"/>
      <c r="S27" s="124"/>
      <c r="T27" s="124"/>
      <c r="U27" s="124"/>
      <c r="V27" s="124"/>
      <c r="W27" s="126"/>
      <c r="X27" s="34"/>
      <c r="Y27" s="37"/>
      <c r="Z27" s="37"/>
      <c r="AA27" s="35"/>
      <c r="AD27" s="185"/>
      <c r="AE27" s="47">
        <f>IF((AF26+AF27-100000)&lt;=0,0,(AF26+AF27-100000))</f>
        <v>0</v>
      </c>
      <c r="AF27" s="47">
        <f>IF(AE26&lt;=0,0,IF(AI26&lt;=0,0,(IF(AI26&lt;=100000,AI26,100000))))</f>
        <v>0</v>
      </c>
      <c r="AG27" s="56"/>
      <c r="AH27" s="47">
        <f>IF(N26&lt;=1100000,0,IF(N26&lt;=3299999,N26-1100000,IF(N26&lt;=4099999,N26*0.75-275000,IF(N26&lt;=7699999,N26*0.85-685000,IF(N26&lt;=9999999,N26*0.95-1455000,IF(N26&gt;=10000000,N26-1955000))))))</f>
        <v>0</v>
      </c>
      <c r="AI27" s="64">
        <f>IF(F26&lt;=64,AH26,IF(AH27-150000&lt;=0,0,AH27-150000))</f>
        <v>0</v>
      </c>
      <c r="AJ27" s="186"/>
      <c r="AK27" s="71">
        <f>AG26+AI27+AJ26</f>
        <v>0</v>
      </c>
      <c r="AL27" s="74">
        <f>IF(AG26+AI27+AJ26&gt;0,AK27,0)</f>
        <v>0</v>
      </c>
      <c r="AM27" s="188"/>
      <c r="AN27" s="190"/>
      <c r="AO27" s="186"/>
      <c r="AP27" s="83"/>
      <c r="AR27" s="185"/>
      <c r="AS27" s="192"/>
      <c r="AT27" s="193"/>
      <c r="AW27" s="194"/>
      <c r="AX27" s="194"/>
      <c r="AY27" s="194"/>
    </row>
    <row r="28" spans="1:51" ht="16.5" customHeight="1" x14ac:dyDescent="0.15">
      <c r="A28" s="1"/>
      <c r="B28" s="1"/>
      <c r="C28" s="130" t="s">
        <v>58</v>
      </c>
      <c r="D28" s="131"/>
      <c r="E28" s="132"/>
      <c r="F28" s="136"/>
      <c r="G28" s="136"/>
      <c r="H28" s="137" t="s">
        <v>15</v>
      </c>
      <c r="I28" s="138"/>
      <c r="J28" s="139"/>
      <c r="K28" s="139"/>
      <c r="L28" s="140"/>
      <c r="M28" s="126" t="s">
        <v>1</v>
      </c>
      <c r="N28" s="144"/>
      <c r="O28" s="124"/>
      <c r="P28" s="124"/>
      <c r="Q28" s="124"/>
      <c r="R28" s="126" t="s">
        <v>1</v>
      </c>
      <c r="S28" s="144"/>
      <c r="T28" s="124"/>
      <c r="U28" s="124"/>
      <c r="V28" s="124"/>
      <c r="W28" s="126" t="s">
        <v>1</v>
      </c>
      <c r="X28" s="33"/>
      <c r="Y28" s="37"/>
      <c r="Z28" s="37"/>
      <c r="AA28" s="35"/>
      <c r="AD28" s="184" t="s">
        <v>18</v>
      </c>
      <c r="AE28" s="46">
        <f>IF(I28&lt;=550999,0,IF(I28&lt;=1618999,I28-550000,IF(I28&lt;=1619999,1069000,IF(I28&lt;=1621999,1070000,IF(I28&lt;=1623999,1072000,IF(I28&lt;=1627999,1074000,IF(I28&lt;=1799999,ROUNDDOWN(I28/4,-3)*4*0.6+100000,(IF(I28&lt;=3599999,ROUNDDOWN(I28/4,-3)*4*0.7-80000,IF(I28&lt;=6599999,ROUNDDOWN(I28/4,-3)*4*0.8-440000,IF(I28&lt;=8499999,I28*0.9-1100000,I28-1950000)))))))))))</f>
        <v>0</v>
      </c>
      <c r="AF28" s="46">
        <f>IF(AE28&lt;=0,0,IF(AI28&lt;=0,0,(IF(AE28&lt;=100000,AE28,100000))))</f>
        <v>0</v>
      </c>
      <c r="AG28" s="55">
        <f>AE28-AE29</f>
        <v>0</v>
      </c>
      <c r="AH28" s="46">
        <f>IF(N28&lt;=600000,0,IF(N28&lt;=1299999,N28-600000,IF(N28&lt;=4099999,N28*0.75-275000,IF(N28&lt;=7699999,N28*0.85-685000,IF(N28&lt;=9999999,N28*0.95-1455000,IF(N28&gt;=10000000,N28-1955000))))))</f>
        <v>0</v>
      </c>
      <c r="AI28" s="63">
        <f>IF(F28&lt;=64,AH28,AH29)</f>
        <v>0</v>
      </c>
      <c r="AJ28" s="186">
        <f>S28</f>
        <v>0</v>
      </c>
      <c r="AK28" s="63">
        <f>AG28+AI28+AJ28</f>
        <v>0</v>
      </c>
      <c r="AL28" s="63">
        <f>IF(AG28+AI28+AJ28&gt;0,AK28,0)</f>
        <v>0</v>
      </c>
      <c r="AM28" s="187">
        <f>IF(AK28&lt;=24000000,430000,IF(AK28&lt;=24500000,290000,IF(AK28&lt;=25000000,150000,0)))</f>
        <v>430000</v>
      </c>
      <c r="AN28" s="189" t="str">
        <f>IF((AK28-AM28)&lt;0,"",(AK28-AM28))</f>
        <v/>
      </c>
      <c r="AO28" s="186">
        <f>IF(AG28&gt;0,1,IF(AI29&gt;0,1,0))</f>
        <v>0</v>
      </c>
      <c r="AP28" s="83"/>
      <c r="AR28" s="184" t="s">
        <v>18</v>
      </c>
      <c r="AS28" s="191" t="str">
        <f>IF(AND(F28&gt;=40,F28&lt;=64),(AN28),"")</f>
        <v/>
      </c>
      <c r="AT28" s="193">
        <f>IF(F28&lt;40,0,IF(F28&lt;=64,1,IF(F28&gt;65,0,)))</f>
        <v>0</v>
      </c>
      <c r="AW28" s="194" t="s">
        <v>18</v>
      </c>
      <c r="AX28" s="194" t="str">
        <f>IF(AND(F28&gt;=0,F28&lt;=6),(AN28),"")</f>
        <v/>
      </c>
      <c r="AY28" s="194" t="str">
        <f>IF(F28="","",IF(F28&gt;=7,0,IF(AND(F28&lt;=6,F28&gt;=0),1,0)))</f>
        <v/>
      </c>
    </row>
    <row r="29" spans="1:51" ht="16.5" customHeight="1" x14ac:dyDescent="0.15">
      <c r="A29" s="1"/>
      <c r="B29" s="1"/>
      <c r="C29" s="133"/>
      <c r="D29" s="134"/>
      <c r="E29" s="135"/>
      <c r="F29" s="136"/>
      <c r="G29" s="136"/>
      <c r="H29" s="137"/>
      <c r="I29" s="141"/>
      <c r="J29" s="142"/>
      <c r="K29" s="142"/>
      <c r="L29" s="143"/>
      <c r="M29" s="126"/>
      <c r="N29" s="124"/>
      <c r="O29" s="124"/>
      <c r="P29" s="124"/>
      <c r="Q29" s="124"/>
      <c r="R29" s="126"/>
      <c r="S29" s="124"/>
      <c r="T29" s="124"/>
      <c r="U29" s="124"/>
      <c r="V29" s="124"/>
      <c r="W29" s="126"/>
      <c r="X29" s="34"/>
      <c r="Y29" s="37"/>
      <c r="Z29" s="37"/>
      <c r="AA29" s="35"/>
      <c r="AD29" s="185"/>
      <c r="AE29" s="47">
        <f>IF((AF28+AF29-100000)&lt;=0,0,(AF28+AF29-100000))</f>
        <v>0</v>
      </c>
      <c r="AF29" s="47">
        <f>IF(AE28&lt;=0,0,IF(AI28&lt;=0,0,(IF(AI28&lt;=100000,AI28,100000))))</f>
        <v>0</v>
      </c>
      <c r="AG29" s="56"/>
      <c r="AH29" s="47">
        <f>IF(N28&lt;=1100000,0,IF(N28&lt;=3299999,N28-1100000,IF(N28&lt;=4099999,N28*0.75-275000,IF(N28&lt;=7699999,N28*0.85-685000,IF(N28&lt;=9999999,N28*0.95-1455000,IF(N28&gt;=10000000,N28-1955000))))))</f>
        <v>0</v>
      </c>
      <c r="AI29" s="64">
        <f>IF(F28&lt;=64,AH28,IF(AH29-150000&lt;=0,0,AH29-150000))</f>
        <v>0</v>
      </c>
      <c r="AJ29" s="186"/>
      <c r="AK29" s="64">
        <f>AG28+AI29+AJ28</f>
        <v>0</v>
      </c>
      <c r="AL29" s="74">
        <f>IF(AG28+AI29+AJ28&gt;0,AK29,0)</f>
        <v>0</v>
      </c>
      <c r="AM29" s="188"/>
      <c r="AN29" s="190"/>
      <c r="AO29" s="186"/>
      <c r="AP29" s="83"/>
      <c r="AR29" s="185"/>
      <c r="AS29" s="192"/>
      <c r="AT29" s="193"/>
      <c r="AW29" s="194"/>
      <c r="AX29" s="194"/>
      <c r="AY29" s="194"/>
    </row>
    <row r="30" spans="1:51" ht="16.5" customHeight="1" x14ac:dyDescent="0.15">
      <c r="A30" s="1"/>
      <c r="B30" s="1"/>
      <c r="C30" s="130" t="s">
        <v>32</v>
      </c>
      <c r="D30" s="131"/>
      <c r="E30" s="132"/>
      <c r="F30" s="136"/>
      <c r="G30" s="136"/>
      <c r="H30" s="137" t="s">
        <v>15</v>
      </c>
      <c r="I30" s="138"/>
      <c r="J30" s="139"/>
      <c r="K30" s="139"/>
      <c r="L30" s="140"/>
      <c r="M30" s="126" t="s">
        <v>1</v>
      </c>
      <c r="N30" s="144"/>
      <c r="O30" s="124"/>
      <c r="P30" s="124"/>
      <c r="Q30" s="124"/>
      <c r="R30" s="126" t="s">
        <v>1</v>
      </c>
      <c r="S30" s="144"/>
      <c r="T30" s="124"/>
      <c r="U30" s="124"/>
      <c r="V30" s="124"/>
      <c r="W30" s="126" t="s">
        <v>1</v>
      </c>
      <c r="X30" s="33"/>
      <c r="Y30" s="37"/>
      <c r="Z30" s="37"/>
      <c r="AA30" s="35"/>
      <c r="AD30" s="184" t="s">
        <v>21</v>
      </c>
      <c r="AE30" s="46">
        <f>IF(I30&lt;=550999,0,IF(I30&lt;=1618999,I30-550000,IF(I30&lt;=1619999,1069000,IF(I30&lt;=1621999,1070000,IF(I30&lt;=1623999,1072000,IF(I30&lt;=1627999,1074000,IF(I30&lt;=1799999,ROUNDDOWN(I30/4,-3)*4*0.6+100000,(IF(I30&lt;=3599999,ROUNDDOWN(I30/4,-3)*4*0.7-80000,IF(I30&lt;=6599999,ROUNDDOWN(I30/4,-3)*4*0.8-440000,IF(I30&lt;=8499999,I30*0.9-1100000,I30-1950000)))))))))))</f>
        <v>0</v>
      </c>
      <c r="AF30" s="46">
        <f>IF(AE30&lt;=0,0,IF(AI30&lt;=0,0,(IF(AE30&lt;=100000,AE30,100000))))</f>
        <v>0</v>
      </c>
      <c r="AG30" s="55">
        <f>AE30-AE31</f>
        <v>0</v>
      </c>
      <c r="AH30" s="46">
        <f>IF(N30&lt;=600000,0,IF(N30&lt;=1299999,N30-600000,IF(N30&lt;=4099999,N30*0.75-275000,IF(N30&lt;=7699999,N30*0.85-685000,IF(N30&lt;=9999999,N30*0.95-1455000,IF(N30&gt;=10000000,N30-1955000))))))</f>
        <v>0</v>
      </c>
      <c r="AI30" s="63">
        <f>IF(F30&lt;=64,AH30,AH31)</f>
        <v>0</v>
      </c>
      <c r="AJ30" s="186">
        <f>S30</f>
        <v>0</v>
      </c>
      <c r="AK30" s="63">
        <f>AG30+AI30+AJ30</f>
        <v>0</v>
      </c>
      <c r="AL30" s="63">
        <f>IF(AG30+AI30+AJ30&gt;0,AK30,0)</f>
        <v>0</v>
      </c>
      <c r="AM30" s="187">
        <f>IF(AK30&lt;=24000000,430000,IF(AK30&lt;=24500000,290000,IF(AK30&lt;=25000000,150000,0)))</f>
        <v>430000</v>
      </c>
      <c r="AN30" s="189" t="str">
        <f>IF((AK30-AM30)&lt;0,"",(AK30-AM30))</f>
        <v/>
      </c>
      <c r="AO30" s="186">
        <f>IF(AG30&gt;0,1,IF(AI31&gt;0,1,0))</f>
        <v>0</v>
      </c>
      <c r="AP30" s="83"/>
      <c r="AR30" s="184" t="s">
        <v>21</v>
      </c>
      <c r="AS30" s="191" t="str">
        <f>IF(AND(F30&gt;=40,F30&lt;=64),(AN30),"")</f>
        <v/>
      </c>
      <c r="AT30" s="193">
        <f>IF(F30&lt;40,0,IF(F30&lt;=64,1,IF(F30&gt;65,0,)))</f>
        <v>0</v>
      </c>
      <c r="AW30" s="194" t="s">
        <v>21</v>
      </c>
      <c r="AX30" s="194" t="str">
        <f>IF(AND(F30&gt;=0,F30&lt;=6),(AN30),"")</f>
        <v/>
      </c>
      <c r="AY30" s="194" t="str">
        <f>IF(F30="","",IF(F30&gt;=7,0,IF(AND(F30&lt;=6,F30&gt;=0),1,0)))</f>
        <v/>
      </c>
    </row>
    <row r="31" spans="1:51" ht="16.5" customHeight="1" x14ac:dyDescent="0.15">
      <c r="A31" s="1"/>
      <c r="B31" s="1"/>
      <c r="C31" s="133"/>
      <c r="D31" s="134"/>
      <c r="E31" s="135"/>
      <c r="F31" s="136"/>
      <c r="G31" s="136"/>
      <c r="H31" s="137"/>
      <c r="I31" s="141"/>
      <c r="J31" s="142"/>
      <c r="K31" s="142"/>
      <c r="L31" s="143"/>
      <c r="M31" s="126"/>
      <c r="N31" s="124"/>
      <c r="O31" s="124"/>
      <c r="P31" s="124"/>
      <c r="Q31" s="124"/>
      <c r="R31" s="126"/>
      <c r="S31" s="124"/>
      <c r="T31" s="124"/>
      <c r="U31" s="124"/>
      <c r="V31" s="124"/>
      <c r="W31" s="126"/>
      <c r="X31" s="34"/>
      <c r="Y31" s="37"/>
      <c r="Z31" s="37"/>
      <c r="AA31" s="35"/>
      <c r="AD31" s="185"/>
      <c r="AE31" s="47">
        <f>IF((AF30+AF31-100000)&lt;=0,0,(AF30+AF31-100000))</f>
        <v>0</v>
      </c>
      <c r="AF31" s="47">
        <f>IF(AE30&lt;=0,0,IF(AI30&lt;=0,0,(IF(AI30&lt;=100000,AI30,100000))))</f>
        <v>0</v>
      </c>
      <c r="AG31" s="56"/>
      <c r="AH31" s="47">
        <f>IF(N30&lt;=1100000,0,IF(N30&lt;=3299999,N30-1100000,IF(N30&lt;=4099999,N30*0.75-275000,IF(N30&lt;=7699999,N30*0.85-685000,IF(N30&lt;=9999999,N30*0.95-1455000,IF(N30&gt;=10000000,N30-1955000))))))</f>
        <v>0</v>
      </c>
      <c r="AI31" s="64">
        <f>IF(F30&lt;=64,AH30,IF(AH31-150000&lt;=0,0,AH31-150000))</f>
        <v>0</v>
      </c>
      <c r="AJ31" s="186"/>
      <c r="AK31" s="64">
        <f>AG30+AI31+AJ30</f>
        <v>0</v>
      </c>
      <c r="AL31" s="74">
        <f>IF(AG30+AI31+AJ30&gt;0,AK31,0)</f>
        <v>0</v>
      </c>
      <c r="AM31" s="188"/>
      <c r="AN31" s="190"/>
      <c r="AO31" s="186"/>
      <c r="AP31" s="83"/>
      <c r="AR31" s="185"/>
      <c r="AS31" s="192"/>
      <c r="AT31" s="193"/>
      <c r="AW31" s="194"/>
      <c r="AX31" s="194"/>
      <c r="AY31" s="194"/>
    </row>
    <row r="32" spans="1:51" ht="16.5" customHeight="1" x14ac:dyDescent="0.15">
      <c r="A32" s="1"/>
      <c r="B32" s="1"/>
      <c r="C32" s="130" t="s">
        <v>49</v>
      </c>
      <c r="D32" s="131"/>
      <c r="E32" s="132"/>
      <c r="F32" s="136"/>
      <c r="G32" s="136"/>
      <c r="H32" s="137" t="s">
        <v>15</v>
      </c>
      <c r="I32" s="138"/>
      <c r="J32" s="139"/>
      <c r="K32" s="139"/>
      <c r="L32" s="140"/>
      <c r="M32" s="126" t="s">
        <v>1</v>
      </c>
      <c r="N32" s="144"/>
      <c r="O32" s="124"/>
      <c r="P32" s="124"/>
      <c r="Q32" s="124"/>
      <c r="R32" s="126" t="s">
        <v>1</v>
      </c>
      <c r="S32" s="144"/>
      <c r="T32" s="124"/>
      <c r="U32" s="124"/>
      <c r="V32" s="124"/>
      <c r="W32" s="126" t="s">
        <v>1</v>
      </c>
      <c r="X32" s="33"/>
      <c r="Y32" s="37"/>
      <c r="Z32" s="37"/>
      <c r="AA32" s="35"/>
      <c r="AD32" s="184" t="s">
        <v>22</v>
      </c>
      <c r="AE32" s="46">
        <f>IF(I32&lt;=550999,0,IF(I32&lt;=1618999,I32-550000,IF(I32&lt;=1619999,1069000,IF(I32&lt;=1621999,1070000,IF(I32&lt;=1623999,1072000,IF(I32&lt;=1627999,1074000,IF(I32&lt;=1799999,ROUNDDOWN(I32/4,-3)*4*0.6+100000,(IF(I32&lt;=3599999,ROUNDDOWN(I32/4,-3)*4*0.7-80000,IF(I32&lt;=6599999,ROUNDDOWN(I32/4,-3)*4*0.8-440000,IF(I32&lt;=8499999,I32*0.9-1100000,I32-1950000)))))))))))</f>
        <v>0</v>
      </c>
      <c r="AF32" s="46">
        <f>IF(AE32&lt;=0,0,IF(AI32&lt;=0,0,(IF(AE32&lt;=100000,AE32,100000))))</f>
        <v>0</v>
      </c>
      <c r="AG32" s="55">
        <f>AE32-AE33</f>
        <v>0</v>
      </c>
      <c r="AH32" s="46">
        <f>IF(N32&lt;=600000,0,IF(N32&lt;=1299999,N32-600000,IF(N32&lt;=4099999,N32*0.75-275000,IF(N32&lt;=7699999,N32*0.85-685000,IF(N32&lt;=9999999,N32*0.95-1455000,IF(N32&gt;=10000000,N32-1955000))))))</f>
        <v>0</v>
      </c>
      <c r="AI32" s="63">
        <f>IF(F32&lt;=64,AH32,AH33)</f>
        <v>0</v>
      </c>
      <c r="AJ32" s="186">
        <f>S32</f>
        <v>0</v>
      </c>
      <c r="AK32" s="63">
        <f>AG32+AI32+AJ32</f>
        <v>0</v>
      </c>
      <c r="AL32" s="63">
        <f>IF(AG32+AI32+AJ32&gt;0,AK32,0)</f>
        <v>0</v>
      </c>
      <c r="AM32" s="187">
        <f>IF(AK32&lt;=24000000,430000,IF(AK32&lt;=24500000,290000,IF(AK32&lt;=25000000,150000,0)))</f>
        <v>430000</v>
      </c>
      <c r="AN32" s="189" t="str">
        <f>IF((AK32-AM32)&lt;0,"",(AK32-AM32))</f>
        <v/>
      </c>
      <c r="AO32" s="186">
        <f>IF(AG32&gt;0,1,IF(AI33&gt;0,1,0))</f>
        <v>0</v>
      </c>
      <c r="AP32" s="83"/>
      <c r="AR32" s="208" t="s">
        <v>22</v>
      </c>
      <c r="AS32" s="191" t="str">
        <f>IF(AND(F32&gt;=40,F32&lt;=64),(AN32),"")</f>
        <v/>
      </c>
      <c r="AT32" s="193">
        <f>IF(F32&lt;40,0,IF(F32&lt;=64,1,IF(F32&gt;65,0,)))</f>
        <v>0</v>
      </c>
      <c r="AW32" s="194" t="s">
        <v>22</v>
      </c>
      <c r="AX32" s="194" t="str">
        <f>IF(AND(F32&gt;=0,F32&lt;=6),(AN32),"")</f>
        <v/>
      </c>
      <c r="AY32" s="194" t="str">
        <f>IF(F32="","",IF(F32&gt;=7,0,IF(AND(F32&lt;=6,F32&gt;=0),1,0)))</f>
        <v/>
      </c>
    </row>
    <row r="33" spans="1:51" ht="16.5" customHeight="1" x14ac:dyDescent="0.15">
      <c r="A33" s="1"/>
      <c r="B33" s="1"/>
      <c r="C33" s="133"/>
      <c r="D33" s="134"/>
      <c r="E33" s="135"/>
      <c r="F33" s="136"/>
      <c r="G33" s="136"/>
      <c r="H33" s="137"/>
      <c r="I33" s="141"/>
      <c r="J33" s="142"/>
      <c r="K33" s="142"/>
      <c r="L33" s="143"/>
      <c r="M33" s="126"/>
      <c r="N33" s="124"/>
      <c r="O33" s="124"/>
      <c r="P33" s="124"/>
      <c r="Q33" s="124"/>
      <c r="R33" s="126"/>
      <c r="S33" s="124"/>
      <c r="T33" s="124"/>
      <c r="U33" s="124"/>
      <c r="V33" s="124"/>
      <c r="W33" s="126"/>
      <c r="X33" s="34"/>
      <c r="Y33" s="37"/>
      <c r="Z33" s="37"/>
      <c r="AA33" s="35"/>
      <c r="AD33" s="185"/>
      <c r="AE33" s="47">
        <f>IF((AF32+AF33-100000)&lt;=0,0,(AF32+AF33-100000))</f>
        <v>0</v>
      </c>
      <c r="AF33" s="47">
        <f>IF(AE32&lt;=0,0,IF(AI32&lt;=0,0,(IF(AI32&lt;=100000,AI32,100000))))</f>
        <v>0</v>
      </c>
      <c r="AG33" s="56"/>
      <c r="AH33" s="47">
        <f>IF(N32&lt;=1100000,0,IF(N32&lt;=3299999,N32-1100000,IF(N32&lt;=4099999,N32*0.75-275000,IF(N32&lt;=7699999,N32*0.85-685000,IF(N32&lt;=9999999,N32*0.95-1455000,IF(N32&gt;=10000000,N32-1955000))))))</f>
        <v>0</v>
      </c>
      <c r="AI33" s="64">
        <f>IF(F32&lt;=64,AH32,IF(AH33-150000&lt;=0,0,AH33-150000))</f>
        <v>0</v>
      </c>
      <c r="AJ33" s="186"/>
      <c r="AK33" s="64">
        <f>AG32+AI33+AJ32</f>
        <v>0</v>
      </c>
      <c r="AL33" s="74">
        <f>IF(AG32+AI33+AJ32&gt;0,AK33,0)</f>
        <v>0</v>
      </c>
      <c r="AM33" s="188"/>
      <c r="AN33" s="190"/>
      <c r="AO33" s="186"/>
      <c r="AP33" s="83"/>
      <c r="AR33" s="208"/>
      <c r="AS33" s="192"/>
      <c r="AT33" s="193"/>
      <c r="AW33" s="194"/>
      <c r="AX33" s="194"/>
      <c r="AY33" s="194"/>
    </row>
    <row r="34" spans="1:51" ht="16.5" customHeight="1" x14ac:dyDescent="0.15">
      <c r="A34" s="1"/>
      <c r="B34" s="1"/>
      <c r="C34" s="195" t="s">
        <v>30</v>
      </c>
      <c r="D34" s="196"/>
      <c r="E34" s="197"/>
      <c r="F34" s="136"/>
      <c r="G34" s="136"/>
      <c r="H34" s="137" t="s">
        <v>15</v>
      </c>
      <c r="I34" s="138"/>
      <c r="J34" s="139"/>
      <c r="K34" s="139"/>
      <c r="L34" s="140"/>
      <c r="M34" s="126" t="s">
        <v>1</v>
      </c>
      <c r="N34" s="144"/>
      <c r="O34" s="124"/>
      <c r="P34" s="124"/>
      <c r="Q34" s="124"/>
      <c r="R34" s="126" t="s">
        <v>1</v>
      </c>
      <c r="S34" s="144"/>
      <c r="T34" s="124"/>
      <c r="U34" s="124"/>
      <c r="V34" s="124"/>
      <c r="W34" s="126" t="s">
        <v>1</v>
      </c>
      <c r="X34" s="33"/>
      <c r="Y34" s="37"/>
      <c r="Z34" s="37"/>
      <c r="AA34" s="35"/>
      <c r="AD34" s="184" t="s">
        <v>40</v>
      </c>
      <c r="AE34" s="46">
        <f>IF(I34&lt;=550999,0,IF(I34&lt;=1618999,I34-550000,IF(I34&lt;=1619999,1069000,IF(I34&lt;=1621999,1070000,IF(I34&lt;=1623999,1072000,IF(I34&lt;=1627999,1074000,IF(I34&lt;=1799999,ROUNDDOWN(I34/4,-3)*4*0.6+100000,(IF(I34&lt;=3599999,ROUNDDOWN(I34/4,-3)*4*0.7-80000,IF(I34&lt;=6599999,ROUNDDOWN(I34/4,-3)*4*0.8-440000,IF(I34&lt;=8499999,I34*0.9-1100000,I34-1950000)))))))))))</f>
        <v>0</v>
      </c>
      <c r="AF34" s="46">
        <f>IF(AE34&lt;=0,0,IF(AI34&lt;=0,0,(IF(AE34&lt;=100000,AE34,100000))))</f>
        <v>0</v>
      </c>
      <c r="AG34" s="55">
        <f>AE34-AE35</f>
        <v>0</v>
      </c>
      <c r="AH34" s="46">
        <f>IF(N34&lt;=600000,0,IF(N34&lt;=1299999,N34-600000,IF(N34&lt;=4099999,N34*0.75-275000,IF(N34&lt;=7699999,N34*0.85-685000,IF(N34&lt;=9999999,N34*0.95-1455000,IF(N34&gt;=10000000,N34-1955000))))))</f>
        <v>0</v>
      </c>
      <c r="AI34" s="63">
        <f>IF(F34&lt;=64,AH34,AH35)</f>
        <v>0</v>
      </c>
      <c r="AJ34" s="186">
        <f>S34</f>
        <v>0</v>
      </c>
      <c r="AK34" s="63">
        <f>AG34+AI34+AJ34</f>
        <v>0</v>
      </c>
      <c r="AL34" s="63">
        <f>IF(AG34+AI34+AJ34&gt;0,AK34,0)</f>
        <v>0</v>
      </c>
      <c r="AM34" s="187">
        <f>IF(AK34&lt;=24000000,430000,IF(AK34&lt;=24500000,290000,IF(AK34&lt;=25000000,150000,0)))</f>
        <v>430000</v>
      </c>
      <c r="AN34" s="189" t="str">
        <f>IF((AK34-AM34)&lt;0,"",(AK34-AM34))</f>
        <v/>
      </c>
      <c r="AO34" s="186">
        <f>IF(AG34&gt;0,1,IF(AI35&gt;0,1,0))</f>
        <v>0</v>
      </c>
      <c r="AP34" s="83"/>
      <c r="AR34" s="208" t="s">
        <v>40</v>
      </c>
      <c r="AS34" s="191" t="str">
        <f>IF(AND(F34&gt;=40,F34&lt;=64),(AN34),"")</f>
        <v/>
      </c>
      <c r="AT34" s="193">
        <f>IF(F34&lt;40,0,IF(F34&lt;=64,1,IF(F34&gt;65,0,)))</f>
        <v>0</v>
      </c>
      <c r="AW34" s="194" t="s">
        <v>40</v>
      </c>
      <c r="AX34" s="194" t="str">
        <f>IF(AND(F34&gt;=0,F34&lt;=6),(AN34),"")</f>
        <v/>
      </c>
      <c r="AY34" s="194" t="str">
        <f>IF(F34="","",IF(F34&gt;=7,0,IF(AND(F34&lt;=6,F34&gt;=0),1,0)))</f>
        <v/>
      </c>
    </row>
    <row r="35" spans="1:51" ht="16.5" customHeight="1" x14ac:dyDescent="0.15">
      <c r="A35" s="1"/>
      <c r="B35" s="1"/>
      <c r="C35" s="198"/>
      <c r="D35" s="199"/>
      <c r="E35" s="200"/>
      <c r="F35" s="201"/>
      <c r="G35" s="201"/>
      <c r="H35" s="202"/>
      <c r="I35" s="203"/>
      <c r="J35" s="204"/>
      <c r="K35" s="204"/>
      <c r="L35" s="205"/>
      <c r="M35" s="206"/>
      <c r="N35" s="207"/>
      <c r="O35" s="207"/>
      <c r="P35" s="207"/>
      <c r="Q35" s="207"/>
      <c r="R35" s="206"/>
      <c r="S35" s="207"/>
      <c r="T35" s="207"/>
      <c r="U35" s="207"/>
      <c r="V35" s="207"/>
      <c r="W35" s="206"/>
      <c r="X35" s="34"/>
      <c r="Y35" s="37"/>
      <c r="Z35" s="37"/>
      <c r="AA35" s="35"/>
      <c r="AD35" s="185"/>
      <c r="AE35" s="47">
        <f>IF((AF34+AF35-100000)&lt;=0,0,(AF34+AF35-100000))</f>
        <v>0</v>
      </c>
      <c r="AF35" s="47">
        <f>IF(AE34&lt;=0,0,IF(AI34&lt;=0,0,(IF(AI34&lt;=100000,AI34,100000))))</f>
        <v>0</v>
      </c>
      <c r="AG35" s="56"/>
      <c r="AH35" s="47">
        <f>IF(N34&lt;=1100000,0,IF(N34&lt;=3299999,N34-1100000,IF(N34&lt;=4099999,N34*0.75-275000,IF(N34&lt;=7699999,N34*0.85-685000,IF(N34&lt;=9999999,N34*0.95-1455000,IF(N34&gt;=10000000,N34-1955000))))))</f>
        <v>0</v>
      </c>
      <c r="AI35" s="64">
        <f>IF(F34&lt;=64,AH34,IF(AH35-150000&lt;=0,0,AH35-150000))</f>
        <v>0</v>
      </c>
      <c r="AJ35" s="186"/>
      <c r="AK35" s="64">
        <f>AG34+AI35+AJ34</f>
        <v>0</v>
      </c>
      <c r="AL35" s="74">
        <f>IF(AG34+AI35+AJ34&gt;0,AK35,0)</f>
        <v>0</v>
      </c>
      <c r="AM35" s="188"/>
      <c r="AN35" s="190"/>
      <c r="AO35" s="186"/>
      <c r="AP35" s="83"/>
      <c r="AR35" s="208"/>
      <c r="AS35" s="192"/>
      <c r="AT35" s="193"/>
      <c r="AW35" s="194"/>
      <c r="AX35" s="194"/>
      <c r="AY35" s="194"/>
    </row>
    <row r="36" spans="1:51" ht="16.5" customHeight="1" x14ac:dyDescent="0.15">
      <c r="A36" s="1"/>
      <c r="B36" s="1"/>
      <c r="C36" s="103" t="s">
        <v>80</v>
      </c>
      <c r="D36" s="104"/>
      <c r="E36" s="105"/>
      <c r="F36" s="209"/>
      <c r="G36" s="209"/>
      <c r="H36" s="180" t="s">
        <v>15</v>
      </c>
      <c r="I36" s="211"/>
      <c r="J36" s="212"/>
      <c r="K36" s="212"/>
      <c r="L36" s="213"/>
      <c r="M36" s="129" t="s">
        <v>1</v>
      </c>
      <c r="N36" s="215"/>
      <c r="O36" s="216"/>
      <c r="P36" s="216"/>
      <c r="Q36" s="216"/>
      <c r="R36" s="129" t="s">
        <v>1</v>
      </c>
      <c r="S36" s="215"/>
      <c r="T36" s="216"/>
      <c r="U36" s="216"/>
      <c r="V36" s="216"/>
      <c r="W36" s="129" t="s">
        <v>1</v>
      </c>
      <c r="X36" s="33"/>
      <c r="Y36" s="37"/>
      <c r="Z36" s="37"/>
      <c r="AA36" s="35"/>
      <c r="AD36" s="184" t="s">
        <v>34</v>
      </c>
      <c r="AE36" s="219"/>
      <c r="AF36" s="48"/>
      <c r="AG36" s="189">
        <f>SUM(AG22:AG35)</f>
        <v>0</v>
      </c>
      <c r="AH36" s="219"/>
      <c r="AI36" s="65">
        <f>AI22+AI24+AI26+AI28+AI30+AI32+AI34</f>
        <v>0</v>
      </c>
      <c r="AJ36" s="189">
        <f>SUM(AJ22:AJ35)</f>
        <v>0</v>
      </c>
      <c r="AK36" s="65">
        <f>AK22+AK24+AK26+AK28+AK30+AK32+AK34</f>
        <v>0</v>
      </c>
      <c r="AL36" s="65">
        <f>AL22+AL24+AL26+AL28+AL30+AL32+AL34</f>
        <v>0</v>
      </c>
      <c r="AM36" s="221"/>
      <c r="AN36" s="189">
        <f>SUM(AN22:AN35)</f>
        <v>0</v>
      </c>
      <c r="AO36" s="186"/>
      <c r="AP36" s="83"/>
      <c r="AR36" s="58" t="s">
        <v>34</v>
      </c>
      <c r="AS36" s="70">
        <f>SUM(AS22:AS35)</f>
        <v>0</v>
      </c>
      <c r="AT36" s="85">
        <f>SUM(AT22:AT35)</f>
        <v>0</v>
      </c>
      <c r="AW36" s="86" t="s">
        <v>105</v>
      </c>
      <c r="AX36" s="38">
        <f>SUM(AX22:AX35)</f>
        <v>0</v>
      </c>
      <c r="AY36" s="38">
        <f>SUM(AY22:AY35)</f>
        <v>0</v>
      </c>
    </row>
    <row r="37" spans="1:51" ht="16.5" customHeight="1" x14ac:dyDescent="0.15">
      <c r="A37" s="1"/>
      <c r="B37" s="1"/>
      <c r="C37" s="106" t="s">
        <v>60</v>
      </c>
      <c r="D37" s="107"/>
      <c r="E37" s="108"/>
      <c r="F37" s="210"/>
      <c r="G37" s="210"/>
      <c r="H37" s="202"/>
      <c r="I37" s="211"/>
      <c r="J37" s="212"/>
      <c r="K37" s="212"/>
      <c r="L37" s="213"/>
      <c r="M37" s="214"/>
      <c r="N37" s="217"/>
      <c r="O37" s="217"/>
      <c r="P37" s="217"/>
      <c r="Q37" s="217"/>
      <c r="R37" s="214"/>
      <c r="S37" s="218"/>
      <c r="T37" s="218"/>
      <c r="U37" s="218"/>
      <c r="V37" s="218"/>
      <c r="W37" s="206"/>
      <c r="X37" s="34"/>
      <c r="Y37" s="37"/>
      <c r="Z37" s="37"/>
      <c r="AA37" s="35"/>
      <c r="AD37" s="185"/>
      <c r="AE37" s="220"/>
      <c r="AF37" s="49"/>
      <c r="AG37" s="190"/>
      <c r="AH37" s="220"/>
      <c r="AI37" s="47">
        <f>AI23+AI25+AI27+AI29+AI31+AI33+AI35</f>
        <v>0</v>
      </c>
      <c r="AJ37" s="190"/>
      <c r="AK37" s="47">
        <f>AK23+AK25+AK27+AK29+AK31+AK33+AK35</f>
        <v>0</v>
      </c>
      <c r="AL37" s="47">
        <f>AL23+AL25+AL27+AL29+AL31+AL33+AL35</f>
        <v>0</v>
      </c>
      <c r="AM37" s="222"/>
      <c r="AN37" s="190"/>
      <c r="AO37" s="186"/>
      <c r="AP37" s="83"/>
    </row>
    <row r="38" spans="1:51" ht="16.5" customHeight="1" x14ac:dyDescent="0.15">
      <c r="A38" s="1"/>
      <c r="B38" s="1"/>
      <c r="C38" s="7"/>
      <c r="D38" s="7"/>
      <c r="E38" s="7"/>
      <c r="F38" s="7"/>
      <c r="G38" s="7"/>
      <c r="H38" s="7"/>
      <c r="I38" s="109" t="s">
        <v>23</v>
      </c>
      <c r="J38" s="110"/>
      <c r="K38" s="110"/>
      <c r="L38" s="110"/>
      <c r="M38" s="110"/>
      <c r="N38" s="110"/>
      <c r="O38" s="111"/>
      <c r="P38" s="112">
        <f>COUNT(F22:G35)</f>
        <v>0</v>
      </c>
      <c r="Q38" s="112"/>
      <c r="R38" s="25" t="s">
        <v>25</v>
      </c>
      <c r="S38" s="7"/>
      <c r="T38" s="7"/>
      <c r="U38" s="7"/>
      <c r="V38" s="7"/>
      <c r="W38" s="7"/>
      <c r="X38" s="7"/>
      <c r="Y38" s="7"/>
      <c r="Z38" s="7"/>
      <c r="AA38" s="7"/>
      <c r="AD38" s="184" t="s">
        <v>68</v>
      </c>
      <c r="AE38" s="46">
        <f>IF(I36&lt;=550999,0,IF(I36&lt;=1618999,I36-550000,IF(I36&lt;=1619999,1069000,IF(I36&lt;=1621999,1070000,IF(I36&lt;=1623999,1072000,IF(I36&lt;=1627999,1074000,IF(I36&lt;=1799999,ROUNDDOWN(I36/4,-3)*4*0.6+100000,(IF(I36&lt;=3599999,ROUNDDOWN(I36/4,-3)*4*0.7-80000,IF(I36&lt;=6599999,ROUNDDOWN(I36/4,-3)*4*0.8-440000,IF(I36&lt;=8499999,I36*0.9-1100000,I36-1950000)))))))))))</f>
        <v>0</v>
      </c>
      <c r="AF38" s="46">
        <f>IF(AE38&lt;=0,0,IF(AI38&lt;=0,0,(IF(AE38&lt;=100000,AE38,100000))))</f>
        <v>0</v>
      </c>
      <c r="AG38" s="55">
        <f>AE38-AE39</f>
        <v>0</v>
      </c>
      <c r="AH38" s="46">
        <f>IF(N36&lt;=600000,0,IF(N36&lt;=1299999,N36-600000,IF(N36&lt;=4099999,N36*0.75-275000,IF(N36&lt;=7699999,N36*0.85-685000,IF(N36&lt;=9999999,N36*0.95-1455000,IF(N36&gt;=10000000,N36-1955000))))))</f>
        <v>0</v>
      </c>
      <c r="AI38" s="63">
        <f>IF(F36&lt;=64,AH38,AH39)</f>
        <v>0</v>
      </c>
      <c r="AJ38" s="186">
        <f>S36</f>
        <v>0</v>
      </c>
      <c r="AK38" s="63"/>
      <c r="AL38" s="63"/>
      <c r="AO38" s="186">
        <f>IF(AG38&gt;0,1,IF(AI39&gt;0,1,0))</f>
        <v>0</v>
      </c>
      <c r="AP38" s="83"/>
    </row>
    <row r="39" spans="1:51" ht="16.5" customHeight="1" x14ac:dyDescent="0.15">
      <c r="A39" s="1"/>
      <c r="B39" s="1"/>
      <c r="C39" s="7"/>
      <c r="D39" s="7"/>
      <c r="E39" s="7"/>
      <c r="F39" s="7"/>
      <c r="G39" s="7"/>
      <c r="H39" s="7"/>
      <c r="I39" s="109" t="s">
        <v>29</v>
      </c>
      <c r="J39" s="110"/>
      <c r="K39" s="110"/>
      <c r="L39" s="110"/>
      <c r="M39" s="110"/>
      <c r="N39" s="110"/>
      <c r="O39" s="111"/>
      <c r="P39" s="112">
        <f>AT36</f>
        <v>0</v>
      </c>
      <c r="Q39" s="112"/>
      <c r="R39" s="25" t="s">
        <v>25</v>
      </c>
      <c r="S39" s="28" t="s">
        <v>53</v>
      </c>
      <c r="T39" s="7"/>
      <c r="U39" s="7"/>
      <c r="V39" s="7"/>
      <c r="W39" s="7"/>
      <c r="X39" s="7"/>
      <c r="Y39" s="7"/>
      <c r="Z39" s="7"/>
      <c r="AA39" s="7"/>
      <c r="AD39" s="185"/>
      <c r="AE39" s="47">
        <f>IF((AF38+AF39-100000)&lt;=0,0,(AF38+AF39-100000))</f>
        <v>0</v>
      </c>
      <c r="AF39" s="47">
        <f>IF(AE38&lt;=0,0,IF(AI38&lt;=0,0,(IF(AI38&lt;=100000,AI38,100000))))</f>
        <v>0</v>
      </c>
      <c r="AG39" s="56"/>
      <c r="AH39" s="47">
        <f>IF(N36&lt;=1100000,0,IF(N36&lt;=3299999,N36-1100000,IF(N36&lt;=4099999,N36*0.75-275000,IF(N36&lt;=7699999,N36*0.85-685000,IF(N36&lt;=9999999,N36*0.95-1455000,IF(N36&gt;=10000000,N36-1955000))))))</f>
        <v>0</v>
      </c>
      <c r="AI39" s="64">
        <f>IF(F36&lt;=64,AH38,IF(AH39-150000&lt;=0,0,AH39-150000))</f>
        <v>0</v>
      </c>
      <c r="AJ39" s="186"/>
      <c r="AK39" s="64">
        <f>AG38+AI39+AJ38</f>
        <v>0</v>
      </c>
      <c r="AL39" s="74">
        <f>IF(AG38+AI39+AJ38&gt;0,AK39,0)</f>
        <v>0</v>
      </c>
      <c r="AO39" s="186"/>
      <c r="AP39" s="83"/>
    </row>
    <row r="40" spans="1:51" ht="16.5" customHeight="1" x14ac:dyDescent="0.15">
      <c r="A40" s="1"/>
      <c r="B40" s="1"/>
      <c r="C40" s="7"/>
      <c r="D40" s="7"/>
      <c r="E40" s="7"/>
      <c r="F40" s="7"/>
      <c r="G40" s="7"/>
      <c r="H40" s="7"/>
      <c r="I40" s="234" t="s">
        <v>109</v>
      </c>
      <c r="J40" s="235"/>
      <c r="K40" s="235"/>
      <c r="L40" s="235"/>
      <c r="M40" s="235"/>
      <c r="N40" s="236"/>
      <c r="O40" s="237"/>
      <c r="P40" s="238">
        <f>AY36</f>
        <v>0</v>
      </c>
      <c r="Q40" s="239"/>
      <c r="R40" s="26" t="s">
        <v>25</v>
      </c>
      <c r="S40" s="28" t="s">
        <v>107</v>
      </c>
      <c r="T40" s="7"/>
      <c r="U40" s="7"/>
      <c r="V40" s="7"/>
      <c r="W40" s="7"/>
      <c r="X40" s="7"/>
      <c r="Y40" s="7"/>
      <c r="Z40" s="7"/>
      <c r="AA40" s="7"/>
      <c r="AD40" s="184" t="s">
        <v>34</v>
      </c>
      <c r="AE40" s="219"/>
      <c r="AF40" s="48"/>
      <c r="AG40" s="189">
        <f>SUM(AG36:AG39)</f>
        <v>0</v>
      </c>
      <c r="AH40" s="219"/>
      <c r="AI40" s="63"/>
      <c r="AJ40" s="189">
        <f>SUM(AJ36:AJ39)</f>
        <v>0</v>
      </c>
      <c r="AK40" s="65"/>
      <c r="AL40" s="65"/>
      <c r="AO40" s="186">
        <f>SUM(AO22:AO35)+AO38</f>
        <v>0</v>
      </c>
      <c r="AP40" s="83"/>
    </row>
    <row r="41" spans="1:51" ht="14.45" customHeight="1" x14ac:dyDescent="0.15">
      <c r="A41" s="1"/>
      <c r="B41" s="1"/>
      <c r="C41" s="7"/>
      <c r="D41" s="7"/>
      <c r="E41" s="7"/>
      <c r="F41" s="7"/>
      <c r="G41" s="7"/>
      <c r="H41" s="7"/>
      <c r="I41" s="240" t="s">
        <v>102</v>
      </c>
      <c r="J41" s="241"/>
      <c r="K41" s="241"/>
      <c r="L41" s="241"/>
      <c r="M41" s="242"/>
      <c r="N41" s="243">
        <f>AN36</f>
        <v>0</v>
      </c>
      <c r="O41" s="244"/>
      <c r="P41" s="244"/>
      <c r="Q41" s="245"/>
      <c r="R41" s="27" t="s">
        <v>1</v>
      </c>
      <c r="S41" s="7"/>
      <c r="T41" s="7"/>
      <c r="U41" s="7"/>
      <c r="V41" s="7"/>
      <c r="W41" s="7"/>
      <c r="X41" s="7"/>
      <c r="Y41" s="7"/>
      <c r="Z41" s="7"/>
      <c r="AA41" s="7"/>
      <c r="AD41" s="185"/>
      <c r="AE41" s="220"/>
      <c r="AF41" s="49"/>
      <c r="AG41" s="190"/>
      <c r="AH41" s="220"/>
      <c r="AI41" s="66">
        <f>SUM(AI37:AI39)</f>
        <v>0</v>
      </c>
      <c r="AJ41" s="190"/>
      <c r="AK41" s="72">
        <f>SUM(AK36:AK39)</f>
        <v>0</v>
      </c>
      <c r="AL41" s="72">
        <f>SUM(AL37:AL39)</f>
        <v>0</v>
      </c>
      <c r="AO41" s="186"/>
      <c r="AP41" s="83"/>
    </row>
    <row r="42" spans="1:51" ht="39.75" customHeight="1" x14ac:dyDescent="0.15">
      <c r="A42" s="1"/>
      <c r="B42" s="1"/>
      <c r="C42" s="7"/>
      <c r="D42" s="7"/>
      <c r="E42" s="7"/>
      <c r="F42" s="7"/>
      <c r="G42" s="7"/>
      <c r="H42" s="7"/>
      <c r="I42" s="246"/>
      <c r="J42" s="246"/>
      <c r="K42" s="246"/>
      <c r="L42" s="246"/>
      <c r="M42" s="246"/>
      <c r="N42" s="246"/>
      <c r="O42" s="7"/>
      <c r="P42" s="12"/>
      <c r="Q42" s="7"/>
      <c r="R42" s="7"/>
      <c r="S42" s="7"/>
      <c r="T42" s="7"/>
      <c r="U42" s="7"/>
      <c r="V42" s="7"/>
      <c r="W42" s="7"/>
      <c r="X42" s="7"/>
      <c r="Y42" s="7"/>
      <c r="Z42" s="7"/>
      <c r="AA42" s="7"/>
      <c r="AE42" s="43"/>
      <c r="AF42" s="52"/>
      <c r="AG42" s="57"/>
      <c r="AH42" s="57"/>
    </row>
    <row r="43" spans="1:51" ht="12.6" customHeight="1" x14ac:dyDescent="0.15">
      <c r="A43" s="1"/>
      <c r="B43" s="1"/>
      <c r="C43" s="7"/>
      <c r="D43" s="7"/>
      <c r="E43" s="7"/>
      <c r="F43" s="7"/>
      <c r="G43" s="7"/>
      <c r="H43" s="7"/>
      <c r="I43" s="7"/>
      <c r="J43" s="7"/>
      <c r="K43" s="7"/>
      <c r="L43" s="7"/>
      <c r="M43" s="7"/>
      <c r="N43" s="7"/>
      <c r="O43" s="7"/>
      <c r="P43" s="7"/>
      <c r="Q43" s="7"/>
      <c r="R43" s="7"/>
      <c r="S43" s="7"/>
      <c r="T43" s="7"/>
      <c r="U43" s="7"/>
      <c r="V43" s="7"/>
      <c r="W43" s="7"/>
      <c r="X43" s="7"/>
      <c r="Y43" s="7"/>
      <c r="Z43" s="7"/>
      <c r="AA43" s="7"/>
      <c r="AD43" s="39" t="s">
        <v>69</v>
      </c>
      <c r="AE43" s="50">
        <f>COUNT(F36)</f>
        <v>0</v>
      </c>
      <c r="AF43" s="52"/>
      <c r="AG43" s="57"/>
      <c r="AH43" s="57"/>
    </row>
    <row r="44" spans="1:51" x14ac:dyDescent="0.15">
      <c r="A44" s="1"/>
      <c r="B44" s="1"/>
      <c r="C44" s="7"/>
      <c r="D44" s="7"/>
      <c r="E44" s="7"/>
      <c r="F44" s="151"/>
      <c r="G44" s="151"/>
      <c r="H44" s="151"/>
      <c r="I44" s="147" t="s">
        <v>26</v>
      </c>
      <c r="J44" s="151"/>
      <c r="K44" s="151"/>
      <c r="L44" s="151"/>
      <c r="M44" s="151"/>
      <c r="N44" s="151" t="s">
        <v>59</v>
      </c>
      <c r="O44" s="151"/>
      <c r="P44" s="151"/>
      <c r="Q44" s="151"/>
      <c r="R44" s="151"/>
      <c r="S44" s="151" t="s">
        <v>14</v>
      </c>
      <c r="T44" s="151"/>
      <c r="U44" s="151"/>
      <c r="V44" s="151"/>
      <c r="W44" s="151"/>
      <c r="X44" s="7"/>
      <c r="Y44" s="7"/>
      <c r="Z44" s="7"/>
      <c r="AA44" s="7"/>
      <c r="AE44" s="43"/>
      <c r="AF44" s="52"/>
    </row>
    <row r="45" spans="1:51" x14ac:dyDescent="0.15">
      <c r="A45" s="1"/>
      <c r="B45" s="1"/>
      <c r="C45" s="7"/>
      <c r="D45" s="7"/>
      <c r="E45" s="7"/>
      <c r="F45" s="162" t="s">
        <v>54</v>
      </c>
      <c r="G45" s="163"/>
      <c r="H45" s="164"/>
      <c r="I45" s="226">
        <f>ROUNDDOWN(N41*(新税率!B4),0)</f>
        <v>0</v>
      </c>
      <c r="J45" s="227"/>
      <c r="K45" s="227"/>
      <c r="L45" s="228"/>
      <c r="M45" s="232" t="s">
        <v>1</v>
      </c>
      <c r="N45" s="226">
        <f>ROUNDDOWN(N41*(新税率!C4),0)</f>
        <v>0</v>
      </c>
      <c r="O45" s="227"/>
      <c r="P45" s="227"/>
      <c r="Q45" s="228"/>
      <c r="R45" s="232" t="s">
        <v>1</v>
      </c>
      <c r="S45" s="226">
        <f>ROUNDDOWN(AS36*(新税率!D4),0)</f>
        <v>0</v>
      </c>
      <c r="T45" s="227"/>
      <c r="U45" s="227"/>
      <c r="V45" s="228"/>
      <c r="W45" s="232" t="s">
        <v>1</v>
      </c>
      <c r="X45" s="7"/>
      <c r="Y45" s="7"/>
      <c r="Z45" s="7"/>
      <c r="AA45" s="7"/>
      <c r="AH45" t="s">
        <v>33</v>
      </c>
      <c r="AM45" t="s">
        <v>96</v>
      </c>
    </row>
    <row r="46" spans="1:51" x14ac:dyDescent="0.15">
      <c r="A46" s="1"/>
      <c r="B46" s="1"/>
      <c r="C46" s="7"/>
      <c r="D46" s="7"/>
      <c r="E46" s="7"/>
      <c r="F46" s="223"/>
      <c r="G46" s="224"/>
      <c r="H46" s="225"/>
      <c r="I46" s="229"/>
      <c r="J46" s="230"/>
      <c r="K46" s="230"/>
      <c r="L46" s="231"/>
      <c r="M46" s="233"/>
      <c r="N46" s="229"/>
      <c r="O46" s="230"/>
      <c r="P46" s="230"/>
      <c r="Q46" s="231"/>
      <c r="R46" s="233"/>
      <c r="S46" s="229"/>
      <c r="T46" s="230"/>
      <c r="U46" s="230"/>
      <c r="V46" s="231"/>
      <c r="W46" s="233"/>
      <c r="X46" s="7"/>
      <c r="Y46" s="7"/>
      <c r="Z46" s="7"/>
      <c r="AA46" s="7"/>
      <c r="AD46" t="s">
        <v>42</v>
      </c>
      <c r="AH46" s="60"/>
      <c r="AI46" s="40" t="s">
        <v>4</v>
      </c>
      <c r="AJ46" s="40" t="s">
        <v>73</v>
      </c>
      <c r="AK46" s="40" t="s">
        <v>11</v>
      </c>
      <c r="AL46" s="75"/>
      <c r="AM46" s="60"/>
      <c r="AN46" s="40" t="s">
        <v>98</v>
      </c>
      <c r="AO46" s="40" t="s">
        <v>99</v>
      </c>
      <c r="AP46" s="75"/>
    </row>
    <row r="47" spans="1:51" ht="18" customHeight="1" x14ac:dyDescent="0.15">
      <c r="A47" s="1"/>
      <c r="B47" s="1"/>
      <c r="C47" s="7"/>
      <c r="D47" s="7"/>
      <c r="E47" s="7"/>
      <c r="F47" s="145" t="s">
        <v>3</v>
      </c>
      <c r="G47" s="146"/>
      <c r="H47" s="147"/>
      <c r="I47" s="148">
        <f>P38*(新税率!B5)</f>
        <v>0</v>
      </c>
      <c r="J47" s="149"/>
      <c r="K47" s="149"/>
      <c r="L47" s="150"/>
      <c r="M47" s="19" t="s">
        <v>1</v>
      </c>
      <c r="N47" s="148">
        <f>P38*(新税率!C5)</f>
        <v>0</v>
      </c>
      <c r="O47" s="149"/>
      <c r="P47" s="149"/>
      <c r="Q47" s="150"/>
      <c r="R47" s="19" t="s">
        <v>1</v>
      </c>
      <c r="S47" s="148">
        <f>P39*(新税率!D5)</f>
        <v>0</v>
      </c>
      <c r="T47" s="149"/>
      <c r="U47" s="149"/>
      <c r="V47" s="150"/>
      <c r="W47" s="19" t="s">
        <v>1</v>
      </c>
      <c r="X47" s="7"/>
      <c r="Y47" s="7"/>
      <c r="Z47" s="7"/>
      <c r="AA47" s="7"/>
      <c r="AD47" s="40" t="s">
        <v>38</v>
      </c>
      <c r="AE47" s="40" t="s">
        <v>75</v>
      </c>
      <c r="AF47" s="40" t="s">
        <v>39</v>
      </c>
      <c r="AH47" s="59" t="s">
        <v>45</v>
      </c>
      <c r="AI47" s="67">
        <f>IF($AL$41&lt;=430000+IF($AO$40&lt;=1,0,IF($AO$40&gt;=2,100000*($AO$40-1))),(I47+I48)*0.7,0)</f>
        <v>0</v>
      </c>
      <c r="AJ47" s="67">
        <f>IF($AL$41&lt;=430000+IF($AO$40&lt;=1,0,IF($AO$40&gt;=2,100000*($AO$40-1))),(N47+N48)*0.7,0)</f>
        <v>0</v>
      </c>
      <c r="AK47" s="67">
        <f>IF($AL$41&lt;=430000+IF($AO$40&lt;=1,0,IF($AO$40&gt;=2,100000*($AO$40-1))),(S47+S48)*0.7,0)</f>
        <v>0</v>
      </c>
      <c r="AL47" s="57"/>
      <c r="AM47" s="59" t="s">
        <v>45</v>
      </c>
      <c r="AN47" s="67">
        <f>IF($AL$41&lt;=430000+IF($AO$40&lt;=1,0,IF($AO$40&gt;=2,100000*($AO$40-1))),新税率!B14,"")</f>
        <v>2940</v>
      </c>
      <c r="AO47" s="67">
        <f>IF($AL$41&lt;=430000+IF($AO$40&lt;=1,0,IF($AO$40&gt;=2,100000*($AO$40-1))),新税率!C14,"")</f>
        <v>1530</v>
      </c>
      <c r="AP47" s="57"/>
    </row>
    <row r="48" spans="1:51" ht="18" customHeight="1" x14ac:dyDescent="0.15">
      <c r="A48" s="1"/>
      <c r="B48" s="1"/>
      <c r="C48" s="7"/>
      <c r="D48" s="7"/>
      <c r="E48" s="7"/>
      <c r="F48" s="151" t="s">
        <v>57</v>
      </c>
      <c r="G48" s="151"/>
      <c r="H48" s="151"/>
      <c r="I48" s="150">
        <f>IF(I47=0,0,新税率!B6)</f>
        <v>0</v>
      </c>
      <c r="J48" s="152"/>
      <c r="K48" s="152"/>
      <c r="L48" s="152"/>
      <c r="M48" s="19" t="s">
        <v>1</v>
      </c>
      <c r="N48" s="152">
        <f>IF(N47=0,0,新税率!C6)</f>
        <v>0</v>
      </c>
      <c r="O48" s="152"/>
      <c r="P48" s="152"/>
      <c r="Q48" s="152"/>
      <c r="R48" s="19" t="s">
        <v>1</v>
      </c>
      <c r="S48" s="152">
        <f>IF(AT36=0,0,新税率!D6)</f>
        <v>0</v>
      </c>
      <c r="T48" s="152"/>
      <c r="U48" s="152"/>
      <c r="V48" s="152"/>
      <c r="W48" s="19" t="s">
        <v>1</v>
      </c>
      <c r="X48" s="7"/>
      <c r="Y48" s="7"/>
      <c r="Z48" s="7"/>
      <c r="AA48" s="7"/>
      <c r="AD48" s="41">
        <f>SUM(I45:L50)</f>
        <v>0</v>
      </c>
      <c r="AE48" s="41">
        <f>SUM(N45:Q50)</f>
        <v>0</v>
      </c>
      <c r="AF48" s="41">
        <f>SUM(S45:V50)</f>
        <v>0</v>
      </c>
      <c r="AH48" s="59" t="s">
        <v>2</v>
      </c>
      <c r="AI48" s="67">
        <f>IF($AL$41&lt;=430000+305000*$P$38+IF($AO$40&lt;=1,0,IF($AO$40&gt;=2,100000*($AO$40-1))),(I47+I48)*0.5,0)</f>
        <v>0</v>
      </c>
      <c r="AJ48" s="67">
        <f>IF($AL$41&lt;=430000+305000*$P$38+IF($AO$40&lt;=1,0,IF($AO$40&gt;=2,100000*($AO$40-1))),(N47+N48)*0.5,0)</f>
        <v>0</v>
      </c>
      <c r="AK48" s="67">
        <f>IF($AL$41&lt;=430000+305000*$P$38+IF($AO$40&lt;=1,0,IF($AO$40&gt;=2,100000*($AO$40-1))),(S47+S48)*0.5,0)</f>
        <v>0</v>
      </c>
      <c r="AL48" s="57"/>
      <c r="AM48" s="77" t="s">
        <v>97</v>
      </c>
      <c r="AN48" s="80">
        <f>IF($AL$41&lt;=430000+305000*$P$38+IF($AO$40&lt;=1,0,IF($AO$40&gt;=2,100000*($AO$40-1))),新税率!B15,"")</f>
        <v>4900</v>
      </c>
      <c r="AO48" s="60">
        <f>IF($AL$41&lt;=430000+305000*$P$38+IF($AO$40&lt;=1,0,IF($AO$40&gt;=2,100000*($AO$40-1))),新税率!C15,"")</f>
        <v>2550</v>
      </c>
    </row>
    <row r="49" spans="1:41" ht="18" customHeight="1" x14ac:dyDescent="0.15">
      <c r="A49" s="1"/>
      <c r="B49" s="1"/>
      <c r="C49" s="7"/>
      <c r="D49" s="7"/>
      <c r="E49" s="7"/>
      <c r="F49" s="145" t="s">
        <v>70</v>
      </c>
      <c r="G49" s="146"/>
      <c r="H49" s="147"/>
      <c r="I49" s="148">
        <f>AI50*-1</f>
        <v>0</v>
      </c>
      <c r="J49" s="149"/>
      <c r="K49" s="149"/>
      <c r="L49" s="150"/>
      <c r="M49" s="23" t="s">
        <v>1</v>
      </c>
      <c r="N49" s="148">
        <f>AJ50*-1</f>
        <v>0</v>
      </c>
      <c r="O49" s="149"/>
      <c r="P49" s="149"/>
      <c r="Q49" s="150"/>
      <c r="R49" s="19" t="s">
        <v>1</v>
      </c>
      <c r="S49" s="148">
        <f>AK50*-1</f>
        <v>0</v>
      </c>
      <c r="T49" s="149"/>
      <c r="U49" s="149"/>
      <c r="V49" s="150"/>
      <c r="W49" s="29" t="s">
        <v>1</v>
      </c>
      <c r="X49" s="7"/>
      <c r="Y49" s="7"/>
      <c r="Z49" s="7"/>
      <c r="AA49" s="7"/>
      <c r="AD49" s="42" t="s">
        <v>9</v>
      </c>
      <c r="AF49" s="42"/>
      <c r="AH49" s="59" t="s">
        <v>64</v>
      </c>
      <c r="AI49" s="67">
        <f>IF($AL$41&lt;=430000+560000*$P$38+IF($AO$40&lt;=1,0,IF($AO$40&gt;=2,100000*($AO$40-1))),(I47+I48)*0.2,0)</f>
        <v>0</v>
      </c>
      <c r="AJ49" s="67">
        <f>IF($AL$41&lt;=430000+560000*$P$38+IF($AO$40&lt;=1,0,IF($AO$40&gt;=2,100000*($AO$40-1))),(N47+N48)*0.2,0)</f>
        <v>0</v>
      </c>
      <c r="AK49" s="67">
        <f>IF($AL$41&lt;=430000+560000*$P$38+IF($AO$40&lt;=1,0,IF($AO$40&gt;=2,100000*($AO$40-1))),(S47+S48)*0.2,0)</f>
        <v>0</v>
      </c>
      <c r="AL49" s="57"/>
      <c r="AM49" s="77" t="s">
        <v>36</v>
      </c>
      <c r="AN49" s="60">
        <f>IF($AL$41&lt;=430000+560000*$P$38+IF($AO$40&lt;=1,0,IF($AO$40&gt;=2,100000*($AO$40-1))),新税率!B16,"")</f>
        <v>7840</v>
      </c>
      <c r="AO49" s="60">
        <f>IF($AL$41&lt;=430000+560000*$P$38+IF($AO$40&lt;=1,0,IF($AO$40&gt;=2,100000*($AO$40-1))),新税率!C16,"")</f>
        <v>4080</v>
      </c>
    </row>
    <row r="50" spans="1:41" ht="18" customHeight="1" x14ac:dyDescent="0.15">
      <c r="A50" s="1"/>
      <c r="B50" s="1"/>
      <c r="C50" s="7"/>
      <c r="D50" s="7"/>
      <c r="E50" s="7"/>
      <c r="F50" s="153" t="s">
        <v>96</v>
      </c>
      <c r="G50" s="153"/>
      <c r="H50" s="153"/>
      <c r="I50" s="150">
        <f>AN51*-1*P40</f>
        <v>0</v>
      </c>
      <c r="J50" s="152"/>
      <c r="K50" s="152"/>
      <c r="L50" s="152"/>
      <c r="M50" s="19" t="s">
        <v>1</v>
      </c>
      <c r="N50" s="152">
        <f>AO51*-1*P40</f>
        <v>0</v>
      </c>
      <c r="O50" s="152"/>
      <c r="P50" s="152"/>
      <c r="Q50" s="152"/>
      <c r="R50" s="19" t="s">
        <v>1</v>
      </c>
      <c r="S50" s="152">
        <v>0</v>
      </c>
      <c r="T50" s="152"/>
      <c r="U50" s="152"/>
      <c r="V50" s="152"/>
      <c r="W50" s="19" t="s">
        <v>1</v>
      </c>
      <c r="X50" s="7"/>
      <c r="Y50" s="7"/>
      <c r="Z50" s="7"/>
      <c r="AA50" s="7"/>
      <c r="AD50" s="40" t="s">
        <v>38</v>
      </c>
      <c r="AE50" s="40" t="s">
        <v>75</v>
      </c>
      <c r="AF50" s="40" t="s">
        <v>39</v>
      </c>
      <c r="AH50" s="61" t="s">
        <v>65</v>
      </c>
      <c r="AI50" s="68">
        <f>MAX(AI47:AI49)</f>
        <v>0</v>
      </c>
      <c r="AJ50" s="68">
        <f>MAX(AJ47:AJ49)</f>
        <v>0</v>
      </c>
      <c r="AK50" s="68">
        <f>MAX(AK47:AK49)</f>
        <v>0</v>
      </c>
      <c r="AL50" s="57"/>
      <c r="AM50" s="77" t="s">
        <v>100</v>
      </c>
      <c r="AN50" s="60" t="str">
        <f>IF($AL$41&gt;430000+560000*$P$38+IF($AO$40&lt;=1,0,IF($AO$40&gt;=2,100000*($AO$40-1))),新税率!B17,"")</f>
        <v/>
      </c>
      <c r="AO50" s="60" t="str">
        <f>IF($AL$41&gt;430000+560000*$P$38+IF($AO$40&lt;=1,0,IF($AO$40&gt;=2,100000*($AO$40-1))),新税率!C17,"")</f>
        <v/>
      </c>
    </row>
    <row r="51" spans="1:41" ht="18" customHeight="1" x14ac:dyDescent="0.15">
      <c r="A51" s="1"/>
      <c r="B51" s="1"/>
      <c r="C51" s="7"/>
      <c r="D51" s="7"/>
      <c r="E51" s="7"/>
      <c r="F51" s="151" t="s">
        <v>108</v>
      </c>
      <c r="G51" s="151"/>
      <c r="H51" s="151"/>
      <c r="I51" s="152">
        <f>IF(AD51&lt;=新税率!B7,AD51,新税率!B7)</f>
        <v>0</v>
      </c>
      <c r="J51" s="152"/>
      <c r="K51" s="152"/>
      <c r="L51" s="152"/>
      <c r="M51" s="19" t="s">
        <v>1</v>
      </c>
      <c r="N51" s="152">
        <f>IF(AE51&lt;=新税率!C7,AE51,新税率!C7)</f>
        <v>0</v>
      </c>
      <c r="O51" s="152"/>
      <c r="P51" s="152"/>
      <c r="Q51" s="152"/>
      <c r="R51" s="19" t="s">
        <v>1</v>
      </c>
      <c r="S51" s="154">
        <f>IF(AF51&lt;=新税率!D7,AF51,新税率!D7)</f>
        <v>0</v>
      </c>
      <c r="T51" s="154"/>
      <c r="U51" s="154"/>
      <c r="V51" s="154"/>
      <c r="W51" s="19" t="s">
        <v>1</v>
      </c>
      <c r="X51" s="7"/>
      <c r="Y51" s="7"/>
      <c r="Z51" s="7"/>
      <c r="AA51" s="7"/>
      <c r="AD51" s="41">
        <f>ROUNDDOWN(AD48,-2)</f>
        <v>0</v>
      </c>
      <c r="AE51" s="41">
        <f>ROUNDDOWN(AE48,-2)</f>
        <v>0</v>
      </c>
      <c r="AF51" s="41">
        <f>ROUNDDOWN(AF48,-2)</f>
        <v>0</v>
      </c>
      <c r="AH51" s="62"/>
      <c r="AI51" s="57"/>
      <c r="AJ51" s="57"/>
      <c r="AK51" s="57"/>
      <c r="AL51" s="57"/>
      <c r="AM51" s="78" t="s">
        <v>101</v>
      </c>
      <c r="AN51" s="81">
        <f>MIN(AN47:AN50)</f>
        <v>2940</v>
      </c>
      <c r="AO51" s="81">
        <f>MIN(AO47:AO50)</f>
        <v>1530</v>
      </c>
    </row>
    <row r="52" spans="1:41" x14ac:dyDescent="0.15">
      <c r="A52" s="1"/>
      <c r="B52" s="1"/>
      <c r="C52" s="7"/>
      <c r="D52" s="7"/>
      <c r="E52" s="7"/>
      <c r="F52" s="20"/>
      <c r="G52" s="20"/>
      <c r="H52" s="20"/>
      <c r="I52" s="21"/>
      <c r="J52" s="21"/>
      <c r="K52" s="21"/>
      <c r="L52" s="21"/>
      <c r="M52" s="12"/>
      <c r="N52" s="21"/>
      <c r="O52" s="21"/>
      <c r="P52" s="21"/>
      <c r="Q52" s="21"/>
      <c r="R52" s="12"/>
      <c r="S52" s="7"/>
      <c r="T52" s="7"/>
      <c r="U52" s="7"/>
      <c r="V52" s="7"/>
      <c r="W52" s="7"/>
      <c r="X52" s="7"/>
      <c r="Y52" s="7"/>
      <c r="Z52" s="7"/>
      <c r="AA52" s="7"/>
    </row>
    <row r="53" spans="1:41" ht="22.5" customHeight="1" x14ac:dyDescent="0.15">
      <c r="A53" s="1"/>
      <c r="B53" s="1"/>
      <c r="C53" s="7"/>
      <c r="D53" s="7"/>
      <c r="E53" s="7"/>
      <c r="F53" s="7"/>
      <c r="G53" s="7"/>
      <c r="H53" s="7"/>
      <c r="I53" s="155"/>
      <c r="J53" s="155"/>
      <c r="K53" s="155"/>
      <c r="L53" s="155"/>
      <c r="M53" s="7"/>
      <c r="N53" s="7"/>
      <c r="O53" s="7"/>
      <c r="P53" s="7"/>
      <c r="Q53" s="7"/>
      <c r="R53" s="7"/>
      <c r="S53" s="7"/>
      <c r="T53" s="7"/>
      <c r="U53" s="7"/>
      <c r="V53" s="7"/>
      <c r="W53" s="7"/>
      <c r="X53" s="7"/>
      <c r="Y53" s="7"/>
      <c r="Z53" s="7"/>
      <c r="AA53" s="7"/>
      <c r="AE53" s="51"/>
    </row>
    <row r="54" spans="1:41" ht="15.6" customHeight="1" x14ac:dyDescent="0.15">
      <c r="A54" s="1"/>
      <c r="B54" s="1"/>
      <c r="C54" s="7"/>
      <c r="D54" s="7"/>
      <c r="E54" s="7"/>
      <c r="F54" s="156"/>
      <c r="G54" s="156"/>
      <c r="H54" s="156"/>
      <c r="I54" s="7"/>
      <c r="J54" s="7"/>
      <c r="K54" s="7"/>
      <c r="L54" s="7"/>
      <c r="M54" s="7"/>
      <c r="N54" s="7"/>
      <c r="O54" s="7"/>
      <c r="P54" s="7"/>
      <c r="Q54" s="7"/>
      <c r="R54" s="7"/>
      <c r="S54" s="7"/>
      <c r="T54" s="7"/>
      <c r="U54" s="7"/>
      <c r="V54" s="7"/>
      <c r="W54" s="7"/>
      <c r="X54" s="7"/>
      <c r="Y54" s="7"/>
      <c r="Z54" s="7"/>
      <c r="AA54" s="7"/>
      <c r="AD54" s="43"/>
      <c r="AE54" s="52"/>
    </row>
    <row r="55" spans="1:41" ht="18" customHeight="1" x14ac:dyDescent="0.15">
      <c r="A55" s="1"/>
      <c r="B55" s="1"/>
      <c r="C55" s="7"/>
      <c r="D55" s="7"/>
      <c r="E55" s="7"/>
      <c r="F55" s="7"/>
      <c r="G55" s="7"/>
      <c r="H55" s="157" t="s">
        <v>74</v>
      </c>
      <c r="I55" s="157"/>
      <c r="J55" s="157"/>
      <c r="K55" s="21"/>
      <c r="L55" s="148">
        <f>I51+S51+N51</f>
        <v>0</v>
      </c>
      <c r="M55" s="158"/>
      <c r="N55" s="158"/>
      <c r="O55" s="159"/>
      <c r="P55" s="24" t="s">
        <v>1</v>
      </c>
      <c r="Q55" s="7" t="s">
        <v>71</v>
      </c>
      <c r="R55" s="7"/>
      <c r="S55" s="7"/>
      <c r="T55" s="7"/>
      <c r="U55" s="7"/>
      <c r="V55" s="7"/>
      <c r="W55" s="7"/>
      <c r="X55" s="7"/>
      <c r="Y55" s="7"/>
      <c r="Z55" s="7"/>
      <c r="AA55" s="7"/>
    </row>
    <row r="56" spans="1:41" ht="18" customHeight="1" x14ac:dyDescent="0.15">
      <c r="A56" s="1"/>
      <c r="B56" s="1"/>
      <c r="C56" s="7"/>
      <c r="D56" s="7"/>
      <c r="E56" s="7"/>
      <c r="F56" s="7"/>
      <c r="G56" s="7"/>
      <c r="H56" s="157" t="s">
        <v>44</v>
      </c>
      <c r="I56" s="157"/>
      <c r="J56" s="157"/>
      <c r="K56" s="22"/>
      <c r="L56" s="160">
        <f>L55/12</f>
        <v>0</v>
      </c>
      <c r="M56" s="158"/>
      <c r="N56" s="158"/>
      <c r="O56" s="159"/>
      <c r="P56" s="24" t="s">
        <v>1</v>
      </c>
      <c r="Q56" s="7" t="s">
        <v>71</v>
      </c>
      <c r="R56" s="7"/>
      <c r="S56" s="7"/>
      <c r="T56" s="7"/>
      <c r="U56" s="7"/>
      <c r="V56" s="7"/>
      <c r="W56" s="7"/>
      <c r="X56" s="7"/>
      <c r="Y56" s="7"/>
      <c r="Z56" s="7"/>
      <c r="AA56" s="7"/>
    </row>
    <row r="57" spans="1:4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4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4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4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4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4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4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row>
  </sheetData>
  <sheetProtection algorithmName="SHA-512" hashValue="b5E8yJXhvH59YdeW/NmcwXhCKCCDSaPhdWZ0hFG8eDXjjBEE6cWNIW3RtNSN6dxvuL+FatHh9gn7AaqdmJtjTw==" saltValue="HqhpP9HNW/Y/0fHwF2KYDg==" spinCount="100000" sheet="1" selectLockedCells="1"/>
  <protectedRanges>
    <protectedRange sqref="F22:G37" name="範囲1"/>
    <protectedRange sqref="I22:L37" name="範囲2"/>
    <protectedRange sqref="N22:Q37" name="範囲3"/>
    <protectedRange sqref="S22:V37" name="範囲4"/>
  </protectedRanges>
  <mergeCells count="225">
    <mergeCell ref="F45:H46"/>
    <mergeCell ref="I45:L46"/>
    <mergeCell ref="M45:M46"/>
    <mergeCell ref="N45:Q46"/>
    <mergeCell ref="R45:R46"/>
    <mergeCell ref="S45:V46"/>
    <mergeCell ref="W45:W46"/>
    <mergeCell ref="AD38:AD39"/>
    <mergeCell ref="AJ38:AJ39"/>
    <mergeCell ref="I40:O40"/>
    <mergeCell ref="P40:Q40"/>
    <mergeCell ref="I41:M41"/>
    <mergeCell ref="N41:Q41"/>
    <mergeCell ref="I42:N42"/>
    <mergeCell ref="F44:H44"/>
    <mergeCell ref="I44:M44"/>
    <mergeCell ref="N44:R44"/>
    <mergeCell ref="S44:W44"/>
    <mergeCell ref="AO38:AO39"/>
    <mergeCell ref="AD40:AD41"/>
    <mergeCell ref="AE40:AE41"/>
    <mergeCell ref="AG40:AG41"/>
    <mergeCell ref="AH40:AH41"/>
    <mergeCell ref="AJ40:AJ41"/>
    <mergeCell ref="AO40:AO41"/>
    <mergeCell ref="AX34:AX35"/>
    <mergeCell ref="AY34:AY35"/>
    <mergeCell ref="AE36:AE37"/>
    <mergeCell ref="AG36:AG37"/>
    <mergeCell ref="AH36:AH37"/>
    <mergeCell ref="AJ36:AJ37"/>
    <mergeCell ref="AM36:AM37"/>
    <mergeCell ref="AN36:AN37"/>
    <mergeCell ref="AO36:AO37"/>
    <mergeCell ref="AD34:AD35"/>
    <mergeCell ref="AJ34:AJ35"/>
    <mergeCell ref="AM34:AM35"/>
    <mergeCell ref="AN34:AN35"/>
    <mergeCell ref="AO34:AO35"/>
    <mergeCell ref="AR34:AR35"/>
    <mergeCell ref="AS34:AS35"/>
    <mergeCell ref="AT34:AT35"/>
    <mergeCell ref="F36:G37"/>
    <mergeCell ref="H36:H37"/>
    <mergeCell ref="I36:L37"/>
    <mergeCell ref="M36:M37"/>
    <mergeCell ref="N36:Q37"/>
    <mergeCell ref="R36:R37"/>
    <mergeCell ref="S36:V37"/>
    <mergeCell ref="W36:W37"/>
    <mergeCell ref="AD36:AD37"/>
    <mergeCell ref="AX32:AX33"/>
    <mergeCell ref="AY32:AY33"/>
    <mergeCell ref="AW34:AW35"/>
    <mergeCell ref="C34:E35"/>
    <mergeCell ref="F34:G35"/>
    <mergeCell ref="H34:H35"/>
    <mergeCell ref="I34:L35"/>
    <mergeCell ref="M34:M35"/>
    <mergeCell ref="N34:Q35"/>
    <mergeCell ref="R34:R35"/>
    <mergeCell ref="S34:V35"/>
    <mergeCell ref="W34:W35"/>
    <mergeCell ref="AD32:AD33"/>
    <mergeCell ref="AJ32:AJ33"/>
    <mergeCell ref="AM32:AM33"/>
    <mergeCell ref="AN32:AN33"/>
    <mergeCell ref="AO32:AO33"/>
    <mergeCell ref="AR32:AR33"/>
    <mergeCell ref="AS32:AS33"/>
    <mergeCell ref="AT32:AT33"/>
    <mergeCell ref="AW32:AW33"/>
    <mergeCell ref="C32:E33"/>
    <mergeCell ref="F32:G33"/>
    <mergeCell ref="H32:H33"/>
    <mergeCell ref="I32:L33"/>
    <mergeCell ref="M32:M33"/>
    <mergeCell ref="N32:Q33"/>
    <mergeCell ref="R32:R33"/>
    <mergeCell ref="S32:V33"/>
    <mergeCell ref="W32:W33"/>
    <mergeCell ref="AX28:AX29"/>
    <mergeCell ref="AY28:AY29"/>
    <mergeCell ref="AD26:AD27"/>
    <mergeCell ref="AJ26:AJ27"/>
    <mergeCell ref="S30:V31"/>
    <mergeCell ref="W30:W31"/>
    <mergeCell ref="AD30:AD31"/>
    <mergeCell ref="AJ30:AJ31"/>
    <mergeCell ref="AM30:AM31"/>
    <mergeCell ref="AN30:AN31"/>
    <mergeCell ref="AO30:AO31"/>
    <mergeCell ref="AR30:AR31"/>
    <mergeCell ref="AS30:AS31"/>
    <mergeCell ref="AT30:AT31"/>
    <mergeCell ref="AW30:AW31"/>
    <mergeCell ref="AX30:AX31"/>
    <mergeCell ref="AY30:AY31"/>
    <mergeCell ref="AD28:AD29"/>
    <mergeCell ref="AJ28:AJ29"/>
    <mergeCell ref="AM28:AM29"/>
    <mergeCell ref="AN28:AN29"/>
    <mergeCell ref="AO28:AO29"/>
    <mergeCell ref="AR28:AR29"/>
    <mergeCell ref="AS28:AS29"/>
    <mergeCell ref="AT28:AT29"/>
    <mergeCell ref="AW28:AW29"/>
    <mergeCell ref="C28:E29"/>
    <mergeCell ref="F28:G29"/>
    <mergeCell ref="H28:H29"/>
    <mergeCell ref="I28:L29"/>
    <mergeCell ref="M28:M29"/>
    <mergeCell ref="N28:Q29"/>
    <mergeCell ref="R28:R29"/>
    <mergeCell ref="S28:V29"/>
    <mergeCell ref="W28:W29"/>
    <mergeCell ref="AM26:AM27"/>
    <mergeCell ref="AN26:AN27"/>
    <mergeCell ref="AO26:AO27"/>
    <mergeCell ref="AR26:AR27"/>
    <mergeCell ref="AS26:AS27"/>
    <mergeCell ref="AT26:AT27"/>
    <mergeCell ref="AW26:AW27"/>
    <mergeCell ref="AX22:AX23"/>
    <mergeCell ref="AY22:AY23"/>
    <mergeCell ref="AX24:AX25"/>
    <mergeCell ref="AY24:AY25"/>
    <mergeCell ref="AX26:AX27"/>
    <mergeCell ref="AY26:AY27"/>
    <mergeCell ref="C24:E25"/>
    <mergeCell ref="F24:G25"/>
    <mergeCell ref="H24:H25"/>
    <mergeCell ref="I24:L25"/>
    <mergeCell ref="M24:M25"/>
    <mergeCell ref="N24:Q25"/>
    <mergeCell ref="R24:R25"/>
    <mergeCell ref="S24:V25"/>
    <mergeCell ref="W24:W25"/>
    <mergeCell ref="AD24:AD25"/>
    <mergeCell ref="AJ24:AJ25"/>
    <mergeCell ref="AM24:AM25"/>
    <mergeCell ref="AN24:AN25"/>
    <mergeCell ref="AO24:AO25"/>
    <mergeCell ref="AR24:AR25"/>
    <mergeCell ref="AS24:AS25"/>
    <mergeCell ref="AT24:AT25"/>
    <mergeCell ref="AW24:AW25"/>
    <mergeCell ref="AD22:AD23"/>
    <mergeCell ref="AJ22:AJ23"/>
    <mergeCell ref="AM22:AM23"/>
    <mergeCell ref="AN22:AN23"/>
    <mergeCell ref="AO22:AO23"/>
    <mergeCell ref="AR22:AR23"/>
    <mergeCell ref="AS22:AS23"/>
    <mergeCell ref="AT22:AT23"/>
    <mergeCell ref="AW22:AW23"/>
    <mergeCell ref="F54:H54"/>
    <mergeCell ref="H55:J55"/>
    <mergeCell ref="L55:O55"/>
    <mergeCell ref="H56:J56"/>
    <mergeCell ref="L56:O56"/>
    <mergeCell ref="C18:E19"/>
    <mergeCell ref="F18:H19"/>
    <mergeCell ref="I18:M19"/>
    <mergeCell ref="N18:R19"/>
    <mergeCell ref="C20:E21"/>
    <mergeCell ref="F20:H21"/>
    <mergeCell ref="I20:M21"/>
    <mergeCell ref="N20:R21"/>
    <mergeCell ref="F22:G23"/>
    <mergeCell ref="H22:H23"/>
    <mergeCell ref="I22:L23"/>
    <mergeCell ref="M22:M23"/>
    <mergeCell ref="N22:Q23"/>
    <mergeCell ref="R22:R23"/>
    <mergeCell ref="C26:E27"/>
    <mergeCell ref="F26:G27"/>
    <mergeCell ref="H26:H27"/>
    <mergeCell ref="I26:L27"/>
    <mergeCell ref="M26:M27"/>
    <mergeCell ref="F50:H50"/>
    <mergeCell ref="I50:L50"/>
    <mergeCell ref="N50:Q50"/>
    <mergeCell ref="S50:V50"/>
    <mergeCell ref="F51:H51"/>
    <mergeCell ref="I51:L51"/>
    <mergeCell ref="N51:Q51"/>
    <mergeCell ref="S51:V51"/>
    <mergeCell ref="I53:L53"/>
    <mergeCell ref="F47:H47"/>
    <mergeCell ref="I47:L47"/>
    <mergeCell ref="N47:Q47"/>
    <mergeCell ref="S47:V47"/>
    <mergeCell ref="F48:H48"/>
    <mergeCell ref="I48:L48"/>
    <mergeCell ref="N48:Q48"/>
    <mergeCell ref="S48:V48"/>
    <mergeCell ref="F49:H49"/>
    <mergeCell ref="I49:L49"/>
    <mergeCell ref="N49:Q49"/>
    <mergeCell ref="S49:V49"/>
    <mergeCell ref="C5:W5"/>
    <mergeCell ref="C22:E22"/>
    <mergeCell ref="C23:E23"/>
    <mergeCell ref="C36:E36"/>
    <mergeCell ref="C37:E37"/>
    <mergeCell ref="I38:O38"/>
    <mergeCell ref="P38:Q38"/>
    <mergeCell ref="I39:O39"/>
    <mergeCell ref="P39:Q39"/>
    <mergeCell ref="S18:W19"/>
    <mergeCell ref="S20:W21"/>
    <mergeCell ref="S22:V23"/>
    <mergeCell ref="W22:W23"/>
    <mergeCell ref="N26:Q27"/>
    <mergeCell ref="R26:R27"/>
    <mergeCell ref="S26:V27"/>
    <mergeCell ref="W26:W27"/>
    <mergeCell ref="C30:E31"/>
    <mergeCell ref="F30:G31"/>
    <mergeCell ref="H30:H31"/>
    <mergeCell ref="I30:L31"/>
    <mergeCell ref="M30:M31"/>
    <mergeCell ref="N30:Q31"/>
    <mergeCell ref="R30:R31"/>
  </mergeCells>
  <phoneticPr fontId="1"/>
  <pageMargins left="0.7" right="0.82" top="0.64" bottom="0.53" header="0.51181102362204722" footer="0.37"/>
  <pageSetup paperSize="9" scale="79" fitToWidth="0" orientation="portrait" r:id="rId1"/>
  <headerFooter alignWithMargins="0"/>
  <rowBreaks count="1" manualBreakCount="1">
    <brk id="37"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115" zoomScaleNormal="115" workbookViewId="0">
      <selection activeCell="C7" sqref="C7"/>
    </sheetView>
  </sheetViews>
  <sheetFormatPr defaultRowHeight="13.5" x14ac:dyDescent="0.15"/>
  <cols>
    <col min="1" max="1" width="9" style="52" customWidth="1"/>
    <col min="2" max="16384" width="9" style="52"/>
  </cols>
  <sheetData>
    <row r="1" spans="1:4" x14ac:dyDescent="0.15">
      <c r="A1" s="52" t="s">
        <v>19</v>
      </c>
    </row>
    <row r="2" spans="1:4" x14ac:dyDescent="0.15">
      <c r="A2" s="67"/>
      <c r="B2" s="88" t="s">
        <v>12</v>
      </c>
      <c r="C2" s="88" t="s">
        <v>76</v>
      </c>
      <c r="D2" s="88" t="s">
        <v>16</v>
      </c>
    </row>
    <row r="3" spans="1:4" x14ac:dyDescent="0.15">
      <c r="A3" s="88" t="s">
        <v>31</v>
      </c>
      <c r="B3" s="67">
        <v>430000</v>
      </c>
      <c r="C3" s="67">
        <v>430000</v>
      </c>
      <c r="D3" s="67">
        <v>430000</v>
      </c>
    </row>
    <row r="4" spans="1:4" x14ac:dyDescent="0.15">
      <c r="A4" s="88" t="s">
        <v>28</v>
      </c>
      <c r="B4" s="91">
        <v>0.06</v>
      </c>
      <c r="C4" s="91">
        <v>2.5999999999999999E-2</v>
      </c>
      <c r="D4" s="91">
        <v>2.1000000000000001E-2</v>
      </c>
    </row>
    <row r="5" spans="1:4" x14ac:dyDescent="0.15">
      <c r="A5" s="88" t="s">
        <v>6</v>
      </c>
      <c r="B5" s="92">
        <v>19600</v>
      </c>
      <c r="C5" s="92">
        <v>10200</v>
      </c>
      <c r="D5" s="92">
        <v>11100</v>
      </c>
    </row>
    <row r="6" spans="1:4" x14ac:dyDescent="0.15">
      <c r="A6" s="88" t="s">
        <v>8</v>
      </c>
      <c r="B6" s="92">
        <v>17700</v>
      </c>
      <c r="C6" s="92">
        <v>7500</v>
      </c>
      <c r="D6" s="92">
        <v>6100</v>
      </c>
    </row>
    <row r="7" spans="1:4" x14ac:dyDescent="0.15">
      <c r="A7" s="88" t="s">
        <v>0</v>
      </c>
      <c r="B7" s="92">
        <v>650000</v>
      </c>
      <c r="C7" s="92">
        <v>240000</v>
      </c>
      <c r="D7" s="92">
        <v>170000</v>
      </c>
    </row>
    <row r="8" spans="1:4" x14ac:dyDescent="0.15">
      <c r="A8" s="88" t="s">
        <v>46</v>
      </c>
      <c r="B8" s="93">
        <v>0.7</v>
      </c>
      <c r="C8" s="93">
        <v>0.7</v>
      </c>
      <c r="D8" s="93">
        <v>0.7</v>
      </c>
    </row>
    <row r="9" spans="1:4" x14ac:dyDescent="0.15">
      <c r="A9" s="88" t="s">
        <v>37</v>
      </c>
      <c r="B9" s="93">
        <v>0.5</v>
      </c>
      <c r="C9" s="93">
        <v>0.5</v>
      </c>
      <c r="D9" s="93">
        <v>0.5</v>
      </c>
    </row>
    <row r="10" spans="1:4" x14ac:dyDescent="0.15">
      <c r="A10" s="88" t="s">
        <v>48</v>
      </c>
      <c r="B10" s="93">
        <v>0.2</v>
      </c>
      <c r="C10" s="93">
        <v>0.2</v>
      </c>
      <c r="D10" s="93">
        <v>0.2</v>
      </c>
    </row>
    <row r="11" spans="1:4" x14ac:dyDescent="0.15">
      <c r="A11" s="88" t="s">
        <v>33</v>
      </c>
      <c r="B11" s="67">
        <v>150000</v>
      </c>
      <c r="C11" s="67"/>
      <c r="D11" s="67"/>
    </row>
    <row r="13" spans="1:4" x14ac:dyDescent="0.15">
      <c r="A13" s="89" t="s">
        <v>111</v>
      </c>
      <c r="B13" s="94" t="s">
        <v>98</v>
      </c>
      <c r="C13" s="94" t="s">
        <v>99</v>
      </c>
    </row>
    <row r="14" spans="1:4" x14ac:dyDescent="0.15">
      <c r="A14" s="90" t="s">
        <v>46</v>
      </c>
      <c r="B14" s="95">
        <v>2940</v>
      </c>
      <c r="C14" s="95">
        <v>1530</v>
      </c>
    </row>
    <row r="15" spans="1:4" x14ac:dyDescent="0.15">
      <c r="A15" s="90" t="s">
        <v>110</v>
      </c>
      <c r="B15" s="95">
        <v>4900</v>
      </c>
      <c r="C15" s="95">
        <v>2550</v>
      </c>
    </row>
    <row r="16" spans="1:4" x14ac:dyDescent="0.15">
      <c r="A16" s="90" t="s">
        <v>48</v>
      </c>
      <c r="B16" s="95">
        <v>7840</v>
      </c>
      <c r="C16" s="95">
        <v>4080</v>
      </c>
    </row>
    <row r="17" spans="1:3" x14ac:dyDescent="0.15">
      <c r="A17" s="90" t="s">
        <v>100</v>
      </c>
      <c r="B17" s="95">
        <v>9800</v>
      </c>
      <c r="C17" s="95">
        <v>5100</v>
      </c>
    </row>
  </sheetData>
  <sheetProtection algorithmName="SHA-512" hashValue="6zUSyKUvg9d4OjYQC7LmOmoi2ZHWZ/vUv0+GHtXHodl3YbP06DJtDMDKLgNQHwRLJcaQB6RbP9vbE+zV6cLYpQ==" saltValue="9YlF1q9n+mqghLe3bkWKsQ==" spinCount="100000" sheet="1" selectLockedCells="1"/>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計算シート</vt:lpstr>
      <vt:lpstr>新税率</vt:lpstr>
      <vt:lpstr>計算シート!Print_Area</vt:lpstr>
    </vt:vector>
  </TitlesOfParts>
  <Company>伊勢崎市役所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nanzawa</dc:creator>
  <cp:lastModifiedBy>SCclwork</cp:lastModifiedBy>
  <cp:lastPrinted>2025-03-27T04:32:37Z</cp:lastPrinted>
  <dcterms:created xsi:type="dcterms:W3CDTF">2004-04-14T23:44:04Z</dcterms:created>
  <dcterms:modified xsi:type="dcterms:W3CDTF">2025-03-30T23:52:40Z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2025-03-19T03:20:03Z</vt:filetime>
  </property>
</Properties>
</file>