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７年度/04_処遇改善関係/260331_【発出】事務処理手順及び様式例の提示について（令和８年度分）/01_発出/保護箇所修正/"/>
    </mc:Choice>
  </mc:AlternateContent>
  <xr:revisionPtr revIDLastSave="276" documentId="8_{922CB767-54EA-4497-8F94-6931070D90F8}" xr6:coauthVersionLast="47" xr6:coauthVersionMax="47" xr10:uidLastSave="{1BF15791-FA36-4D02-AFEF-5C9B12F2DA3E}"/>
  <bookViews>
    <workbookView xWindow="11505" yWindow="-163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s>
  <definedNames>
    <definedName name="_xlnm._FilterDatabase" localSheetId="3" hidden="1">【参考】数式用!#REF!</definedName>
    <definedName name="_xlnm._FilterDatabase" localSheetId="2" hidden="1">'別紙様式3-2（処遇改善加算　個票）'!$B$14:$N$14</definedName>
    <definedName name="_new1">#REF!</definedName>
    <definedName name="erea">#REF!</definedName>
    <definedName name="new">#REF!</definedName>
    <definedName name="_xlnm.Print_Area" localSheetId="0">基本情報入力シート!$A$1:$Z$139</definedName>
    <definedName name="_xlnm.Print_Area" localSheetId="1">'別紙様式3-1（処遇改善加算　総括表）'!$A$1:$AL$168</definedName>
    <definedName name="_xlnm.Print_Area" localSheetId="2">'別紙様式3-2（処遇改善加算　個票）'!$A$1:$AD$114</definedName>
    <definedName name="www">#REF!</definedName>
    <definedName name="あ">[1]【参考】数式用!#REF!</definedName>
    <definedName name="サービス">#REF!</definedName>
    <definedName name="サービス２">#REF!</definedName>
    <definedName name="サービス種別">[2]サービス種類一覧!$B$4:$B$20</definedName>
    <definedName name="サービス種類">[2]サービス種類一覧!$C$4:$C$20</definedName>
    <definedName name="サービス名">#REF!</definedName>
    <definedName name="サービス名称">#REF!</definedName>
    <definedName name="愛知県">【参考】数式用2!$D$993:$D$1046</definedName>
    <definedName name="愛媛県">【参考】数式用2!$D$1422:$D$1441</definedName>
    <definedName name="一覧">[3]加算率一覧!$A$4:$A$25</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サービスR8">【参考】数式用!$AO$37:$AT$37</definedName>
    <definedName name="介護予防ケアマネジメントR8">【参考】数式用!$AO$48:$AT$48</definedName>
    <definedName name="介護予防支援R8">【参考】数式用!$AO$54:$AT$54</definedName>
    <definedName name="介護予防小規模多機能型居宅介護_短期利用型_R8">【参考】数式用!$AO$21:$AT$21</definedName>
    <definedName name="介護予防小規模多機能型居宅介護R8">【参考】数式用!$AO$20:$AT$20</definedName>
    <definedName name="介護予防短期入所生活介護R8">【参考】数式用!$AO$31:$AT$31</definedName>
    <definedName name="介護予防短期入所療養介護__病院等_老健以外__R8">【参考】数式用!$AO$36:$AT$36</definedName>
    <definedName name="介護予防短期入所療養介護_介護医療院_R8">【参考】数式用!$AO$39:$AT$39</definedName>
    <definedName name="介護予防短期入所療養介護_介護老人保健施設_R8">【参考】数式用!$AO$34:$AT$34</definedName>
    <definedName name="介護予防通所リハビリテーションR8">【参考】数式用!$AO$11:$AT$11</definedName>
    <definedName name="介護予防特定施設入居者生活介護R8">【参考】数式用!$AO$14:$AT$14</definedName>
    <definedName name="介護予防認知症対応型共同生活介護_短期利用型_R8">【参考】数式用!$AO$27:$AT$27</definedName>
    <definedName name="介護予防認知症対応型共同生活介護R8">【参考】数式用!$AO$26:$AT$26</definedName>
    <definedName name="介護予防認知症対応型通所介護R8">【参考】数式用!$AO$17:$AT$17</definedName>
    <definedName name="介護予防訪問リハビリテーションR8">【参考】数式用!$AO$52:$AT$52</definedName>
    <definedName name="介護予防訪問看護R8">【参考】数式用!$AO$50:$AT$50</definedName>
    <definedName name="介護予防訪問入浴介護R8">【参考】数式用!$AO$7:$AT$7</definedName>
    <definedName name="介護老人福祉施設サービスR8">【参考】数式用!$AO$28:$AT$28</definedName>
    <definedName name="介護老人保健施設サービスR8">【参考】数式用!$AO$32:$AT$32</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R8">【参考】数式用!$AO$3:$AT$3</definedName>
    <definedName name="居宅介護支援R8">【参考】数式用!$AO$53:$AT$53</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[2]サービス種類一覧!$A$4:$A$20</definedName>
    <definedName name="秋田県">【参考】数式用2!$D$296:$D$320</definedName>
    <definedName name="小規模多機能型居宅介護_短期利用型_R8">【参考】数式用!$AO$19:$AT$19</definedName>
    <definedName name="小規模多機能型居宅介護R8">【参考】数式用!$AO$18:$AT$18</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【参考】数式用!$AO$30:$AT$30</definedName>
    <definedName name="短期入所療養介護__病院等_老健以外__R8">【参考】数式用!$AO$35:$AT$35</definedName>
    <definedName name="短期入所療養介護_介護医療院_R8">【参考】数式用!$AO$38:$AT$38</definedName>
    <definedName name="短期入所療養介護_介護老人保健施設_R8">【参考】数式用!$AO$33:$AT$33</definedName>
    <definedName name="地域密着型介護老人福祉施設R8">【参考】数式用!$AO$29:$AT$29</definedName>
    <definedName name="地域密着型通所介護R8">【参考】数式用!$AO$9:$AT$9</definedName>
    <definedName name="地域密着型特定施設入居者生活介護_短期利用型_R8">【参考】数式用!$AO$16:$AT$16</definedName>
    <definedName name="地域密着型特定施設入居者生活介護R8">【参考】数式用!$AO$15:$AT$15</definedName>
    <definedName name="長崎県">【参考】数式用2!$D$1556:$D$1576</definedName>
    <definedName name="長野県">【参考】数式用2!$D$839:$D$915</definedName>
    <definedName name="鳥取県">【参考】数式用2!$D$1274:$D$1292</definedName>
    <definedName name="通所リハビリテーションR8">【参考】数式用!$AO$10:$AT$10</definedName>
    <definedName name="通所介護R8">【参考】数式用!$AO$8:$AT$8</definedName>
    <definedName name="通所型サービス_独自_R8">【参考】数式用!$AO$43:$AT$43</definedName>
    <definedName name="通所型サービス_独自_定額_R8">【参考】数式用!$AO$45:$AT$45</definedName>
    <definedName name="通所型サービス_独自_定率_R8">【参考】数式用!$AO$44:$AT$44</definedName>
    <definedName name="定期巡回・随時対応型訪問介護看護R8">【参考】数式用!$AO$5:$AT$5</definedName>
    <definedName name="島根県">【参考】数式用2!$D$1293:$D$1311</definedName>
    <definedName name="東京都">【参考】数式用2!$D$636:$D$697</definedName>
    <definedName name="徳島県">【参考】数式用2!$D$1381:$D$1404</definedName>
    <definedName name="特定">#REF!</definedName>
    <definedName name="特定施設入居者生活介護_短期利用型_R8">【参考】数式用!$AO$13:$AT$13</definedName>
    <definedName name="特定施設入居者生活介護R8">【参考】数式用!$AO$12:$AT$12</definedName>
    <definedName name="栃木県">【参考】数式用2!$D$459:$D$483</definedName>
    <definedName name="奈良県">【参考】数式用2!$D$1205:$D$1243</definedName>
    <definedName name="認知症対応型共同生活介護_短期利用型_R8">【参考】数式用!$AO$25:$AT$25</definedName>
    <definedName name="認知症対応型共同生活介護R8">【参考】数式用!$AO$24:$AT$24</definedName>
    <definedName name="認知症対応型通所介護R8">【参考】数式用!#REF!</definedName>
    <definedName name="富山県">【参考】数式用2!$D$761:$D$775</definedName>
    <definedName name="福井県">【参考】数式用2!$D$795:$D$811</definedName>
    <definedName name="福岡県">【参考】数式用2!$D$1476:$D$1535</definedName>
    <definedName name="福島県">【参考】数式用2!$D$356:$D$414</definedName>
    <definedName name="複合型サービス_看護小規模多機能型居宅介護_R8">【参考】数式用!$AO$22:$AT$22</definedName>
    <definedName name="複合型サービス_看護小規模多機能型居宅介護・短期利用型_R8">【参考】数式用!$AO$23:$AT$23</definedName>
    <definedName name="兵庫県">【参考】数式用2!$D$1164:$D$1204</definedName>
    <definedName name="訪問リハビリテーションR8">【参考】数式用!$AO$51:$AT$51</definedName>
    <definedName name="訪問介護R8">【参考】数式用!$AO$3:$AT$3</definedName>
    <definedName name="訪問看護R8">【参考】数式用!$AO$49:$AT$49</definedName>
    <definedName name="訪問型サービス_独自_R8">【参考】数式用!$AO$40:$AT$40</definedName>
    <definedName name="訪問型サービス_独自_定額_R8">【参考】数式用!$AO$42:$AT$42</definedName>
    <definedName name="訪問型サービス_独自_定率_R8">【参考】数式用!$AO$41:$AT$41</definedName>
    <definedName name="訪問入浴介護R8">【参考】数式用!$AO$6:$AT$6</definedName>
    <definedName name="北海道">【参考】数式用2!$D$3:$D$187</definedName>
    <definedName name="夜間対応型訪問介護R8">【参考】数式用!$AO$4:$AT$4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8" i="15" l="1"/>
  <c r="AB7" i="26" l="1"/>
  <c r="AB5" i="26"/>
  <c r="U137" i="15" l="1"/>
  <c r="AP13" i="26"/>
  <c r="AP114" i="26"/>
  <c r="AP113" i="26"/>
  <c r="AP112" i="26"/>
  <c r="AP111" i="26"/>
  <c r="AP110" i="26"/>
  <c r="AP109" i="26"/>
  <c r="AP108" i="26"/>
  <c r="AP107" i="26"/>
  <c r="AP106" i="26"/>
  <c r="AP105" i="26"/>
  <c r="AP104" i="26"/>
  <c r="AP103" i="26"/>
  <c r="AP102" i="26"/>
  <c r="AP101" i="26"/>
  <c r="AP100" i="26"/>
  <c r="AP99" i="26"/>
  <c r="AP98" i="26"/>
  <c r="AP97" i="26"/>
  <c r="AP96" i="26"/>
  <c r="AP95" i="26"/>
  <c r="AP94" i="26"/>
  <c r="AP93" i="26"/>
  <c r="AP92" i="26"/>
  <c r="AP91" i="26"/>
  <c r="AP90" i="26"/>
  <c r="AP89" i="26"/>
  <c r="AP88" i="26"/>
  <c r="AP87" i="26"/>
  <c r="AP86" i="26"/>
  <c r="AP85" i="26"/>
  <c r="AP84" i="26"/>
  <c r="AP83" i="26"/>
  <c r="AP82" i="26"/>
  <c r="AP81" i="26"/>
  <c r="AP80" i="26"/>
  <c r="AP79" i="26"/>
  <c r="AP78" i="26"/>
  <c r="AP77" i="26"/>
  <c r="AP76" i="26"/>
  <c r="AP75" i="26"/>
  <c r="AP74" i="26"/>
  <c r="AP73" i="26"/>
  <c r="AP72" i="26"/>
  <c r="AP71" i="26"/>
  <c r="AP70" i="26"/>
  <c r="AP69" i="26"/>
  <c r="AP68" i="26"/>
  <c r="AP67" i="26"/>
  <c r="AP66" i="26"/>
  <c r="AP65" i="26"/>
  <c r="AP64" i="26"/>
  <c r="AP63" i="26"/>
  <c r="AP62" i="26"/>
  <c r="AP61" i="26"/>
  <c r="AP60" i="26"/>
  <c r="AP59" i="26"/>
  <c r="AP58" i="26"/>
  <c r="AP57" i="26"/>
  <c r="AP56" i="26"/>
  <c r="AP55" i="26"/>
  <c r="AP54" i="26"/>
  <c r="AP53" i="26"/>
  <c r="AP52" i="26"/>
  <c r="AP51" i="26"/>
  <c r="AP50" i="26"/>
  <c r="AP49" i="26"/>
  <c r="AP48" i="26"/>
  <c r="AP47" i="26"/>
  <c r="AP46" i="26"/>
  <c r="AP45" i="26"/>
  <c r="AP44" i="26"/>
  <c r="AP43" i="26"/>
  <c r="AP42" i="26"/>
  <c r="AP41" i="26"/>
  <c r="AP40" i="26"/>
  <c r="AP39" i="26"/>
  <c r="AP38" i="26"/>
  <c r="AP37" i="26"/>
  <c r="AP36" i="26"/>
  <c r="AP35" i="26"/>
  <c r="AP34" i="26"/>
  <c r="AP33" i="26"/>
  <c r="AP32" i="26"/>
  <c r="AP31" i="26"/>
  <c r="AP30" i="26"/>
  <c r="AP29" i="26"/>
  <c r="AP28" i="26"/>
  <c r="AP27" i="26"/>
  <c r="AP26" i="26"/>
  <c r="AP25" i="26"/>
  <c r="AP24" i="26"/>
  <c r="AP23" i="26"/>
  <c r="AP22" i="26"/>
  <c r="AP21" i="26"/>
  <c r="AP20" i="26"/>
  <c r="AP19" i="26"/>
  <c r="AP18" i="26"/>
  <c r="AP17" i="26"/>
  <c r="AP15" i="26"/>
  <c r="Y51" i="24"/>
  <c r="Y52" i="24"/>
  <c r="Y53" i="24"/>
  <c r="Y54" i="24"/>
  <c r="Y55" i="24"/>
  <c r="Y56" i="24"/>
  <c r="Y57" i="24"/>
  <c r="Y58" i="24"/>
  <c r="Y59" i="24"/>
  <c r="Y60" i="24"/>
  <c r="Y61" i="24"/>
  <c r="Y62" i="24"/>
  <c r="Y63" i="24"/>
  <c r="Y64" i="24"/>
  <c r="Y65" i="24"/>
  <c r="Y66" i="24"/>
  <c r="Y67" i="24"/>
  <c r="Y68" i="24"/>
  <c r="Y69" i="24"/>
  <c r="Y70" i="24"/>
  <c r="Y71" i="24"/>
  <c r="Y72" i="24"/>
  <c r="Y73" i="24"/>
  <c r="Y74" i="24"/>
  <c r="Y75" i="24"/>
  <c r="Y76" i="24"/>
  <c r="Y77" i="24"/>
  <c r="Y78" i="24"/>
  <c r="Y79" i="24"/>
  <c r="Y80" i="24"/>
  <c r="Y81" i="24"/>
  <c r="Y82" i="24"/>
  <c r="Y83" i="24"/>
  <c r="Y84" i="24"/>
  <c r="Y85" i="24"/>
  <c r="Y86" i="24"/>
  <c r="Y87" i="24"/>
  <c r="Y88"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Y50" i="24"/>
  <c r="X50" i="24"/>
  <c r="AO16" i="26"/>
  <c r="AP16" i="26" s="1"/>
  <c r="AO17" i="26"/>
  <c r="AO18" i="26"/>
  <c r="AO19" i="26"/>
  <c r="AO20" i="26"/>
  <c r="AO21" i="26"/>
  <c r="AO22" i="26"/>
  <c r="AO23" i="26"/>
  <c r="AO24" i="26"/>
  <c r="AO25" i="26"/>
  <c r="AO26" i="26"/>
  <c r="AO27" i="26"/>
  <c r="AO28" i="26"/>
  <c r="AO29" i="26"/>
  <c r="AO30" i="26"/>
  <c r="AO31" i="26"/>
  <c r="AO32" i="26"/>
  <c r="AO33" i="26"/>
  <c r="AO34" i="26"/>
  <c r="AO35" i="26"/>
  <c r="AO36" i="26"/>
  <c r="AO37" i="26"/>
  <c r="AO38" i="26"/>
  <c r="AO39" i="26"/>
  <c r="AO40" i="26"/>
  <c r="AO41" i="26"/>
  <c r="AO42" i="26"/>
  <c r="AO43" i="26"/>
  <c r="AO44" i="26"/>
  <c r="AO45" i="26"/>
  <c r="AO46" i="26"/>
  <c r="AO47" i="26"/>
  <c r="AO48" i="26"/>
  <c r="AO49" i="26"/>
  <c r="AO50" i="26"/>
  <c r="AO51" i="26"/>
  <c r="AO52" i="26"/>
  <c r="AO53" i="26"/>
  <c r="AO54" i="26"/>
  <c r="AO55" i="26"/>
  <c r="AO56" i="26"/>
  <c r="AO57" i="26"/>
  <c r="AO58" i="26"/>
  <c r="AO59" i="26"/>
  <c r="AO60" i="26"/>
  <c r="AO61" i="26"/>
  <c r="AO62" i="26"/>
  <c r="AO63" i="26"/>
  <c r="AO64" i="26"/>
  <c r="AO65" i="26"/>
  <c r="AO66" i="26"/>
  <c r="AO67" i="26"/>
  <c r="AO68" i="26"/>
  <c r="AO69" i="26"/>
  <c r="AO70" i="26"/>
  <c r="AO71" i="26"/>
  <c r="AO72" i="26"/>
  <c r="AO73" i="26"/>
  <c r="AO74" i="26"/>
  <c r="AO75" i="26"/>
  <c r="AO76" i="26"/>
  <c r="AO77" i="26"/>
  <c r="AO78" i="26"/>
  <c r="AO79" i="26"/>
  <c r="AO80" i="26"/>
  <c r="AO81" i="26"/>
  <c r="AO82" i="26"/>
  <c r="AO83" i="26"/>
  <c r="AO84" i="26"/>
  <c r="AO85" i="26"/>
  <c r="AO86" i="26"/>
  <c r="AO87" i="26"/>
  <c r="AO88" i="26"/>
  <c r="AO89" i="26"/>
  <c r="AO90" i="26"/>
  <c r="AO91" i="26"/>
  <c r="AO92" i="26"/>
  <c r="AO93" i="26"/>
  <c r="AO94" i="26"/>
  <c r="AO95" i="26"/>
  <c r="AO96" i="26"/>
  <c r="AO97" i="26"/>
  <c r="AO98" i="26"/>
  <c r="AO99" i="26"/>
  <c r="AO100" i="26"/>
  <c r="AO101" i="26"/>
  <c r="AO102" i="26"/>
  <c r="AO103" i="26"/>
  <c r="AO104" i="26"/>
  <c r="AO105" i="26"/>
  <c r="AO106" i="26"/>
  <c r="AO107" i="26"/>
  <c r="AO108" i="26"/>
  <c r="AO109" i="26"/>
  <c r="AO110" i="26"/>
  <c r="AO111" i="26"/>
  <c r="AO112" i="26"/>
  <c r="AO113" i="26"/>
  <c r="AO114" i="26"/>
  <c r="AO15" i="26"/>
  <c r="B49" i="16"/>
  <c r="B50" i="16" s="1"/>
  <c r="Q26" i="15" l="1"/>
  <c r="AN20" i="26"/>
  <c r="Z20" i="26" s="1"/>
  <c r="AN21" i="26"/>
  <c r="Z21" i="26" s="1"/>
  <c r="AN22" i="26"/>
  <c r="Z22" i="26" s="1"/>
  <c r="AN23" i="26"/>
  <c r="Z23" i="26" s="1"/>
  <c r="AN24" i="26"/>
  <c r="Z24" i="26" s="1"/>
  <c r="AN25" i="26"/>
  <c r="Z25" i="26" s="1"/>
  <c r="AN26" i="26"/>
  <c r="Z26" i="26" s="1"/>
  <c r="AN27" i="26"/>
  <c r="Z27" i="26" s="1"/>
  <c r="AN28" i="26"/>
  <c r="Z28" i="26" s="1"/>
  <c r="AN29" i="26"/>
  <c r="Z29" i="26" s="1"/>
  <c r="AN30" i="26"/>
  <c r="Z30" i="26" s="1"/>
  <c r="AN31" i="26"/>
  <c r="Z31" i="26" s="1"/>
  <c r="AN32" i="26"/>
  <c r="Z32" i="26" s="1"/>
  <c r="AN33" i="26"/>
  <c r="Z33" i="26" s="1"/>
  <c r="AN34" i="26"/>
  <c r="Z34" i="26" s="1"/>
  <c r="AN35" i="26"/>
  <c r="Z35" i="26" s="1"/>
  <c r="AN36" i="26"/>
  <c r="Z36" i="26" s="1"/>
  <c r="AN37" i="26"/>
  <c r="Z37" i="26" s="1"/>
  <c r="AN38" i="26"/>
  <c r="Z38" i="26" s="1"/>
  <c r="AN39" i="26"/>
  <c r="Z39" i="26" s="1"/>
  <c r="AN40" i="26"/>
  <c r="Z40" i="26" s="1"/>
  <c r="AN41" i="26"/>
  <c r="Z41" i="26" s="1"/>
  <c r="AN42" i="26"/>
  <c r="Z42" i="26" s="1"/>
  <c r="AN43" i="26"/>
  <c r="Z43" i="26" s="1"/>
  <c r="AN44" i="26"/>
  <c r="Z44" i="26" s="1"/>
  <c r="AN45" i="26"/>
  <c r="Z45" i="26" s="1"/>
  <c r="AN46" i="26"/>
  <c r="Z46" i="26" s="1"/>
  <c r="AN47" i="26"/>
  <c r="Z47" i="26" s="1"/>
  <c r="AN48" i="26"/>
  <c r="Z48" i="26" s="1"/>
  <c r="AN49" i="26"/>
  <c r="Z49" i="26" s="1"/>
  <c r="AN50" i="26"/>
  <c r="Z50" i="26" s="1"/>
  <c r="AN51" i="26"/>
  <c r="Z51" i="26" s="1"/>
  <c r="AN52" i="26"/>
  <c r="Z52" i="26" s="1"/>
  <c r="AN53" i="26"/>
  <c r="Z53" i="26" s="1"/>
  <c r="AN54" i="26"/>
  <c r="Z54" i="26" s="1"/>
  <c r="AN55" i="26"/>
  <c r="Z55" i="26" s="1"/>
  <c r="AN56" i="26"/>
  <c r="Z56" i="26" s="1"/>
  <c r="AN57" i="26"/>
  <c r="Z57" i="26" s="1"/>
  <c r="AN58" i="26"/>
  <c r="Z58" i="26" s="1"/>
  <c r="AN59" i="26"/>
  <c r="Z59" i="26" s="1"/>
  <c r="AN60" i="26"/>
  <c r="Z60" i="26" s="1"/>
  <c r="AN61" i="26"/>
  <c r="Z61" i="26" s="1"/>
  <c r="AN62" i="26"/>
  <c r="Z62" i="26" s="1"/>
  <c r="AN63" i="26"/>
  <c r="Z63" i="26" s="1"/>
  <c r="AN64" i="26"/>
  <c r="Z64" i="26" s="1"/>
  <c r="AN65" i="26"/>
  <c r="Z65" i="26" s="1"/>
  <c r="AN66" i="26"/>
  <c r="Z66" i="26" s="1"/>
  <c r="AN67" i="26"/>
  <c r="Z67" i="26" s="1"/>
  <c r="AN68" i="26"/>
  <c r="Z68" i="26" s="1"/>
  <c r="AN69" i="26"/>
  <c r="Z69" i="26" s="1"/>
  <c r="AN70" i="26"/>
  <c r="Z70" i="26" s="1"/>
  <c r="AN71" i="26"/>
  <c r="Z71" i="26" s="1"/>
  <c r="AN72" i="26"/>
  <c r="Z72" i="26" s="1"/>
  <c r="AN73" i="26"/>
  <c r="Z73" i="26" s="1"/>
  <c r="AN74" i="26"/>
  <c r="Z74" i="26" s="1"/>
  <c r="AN75" i="26"/>
  <c r="Z75" i="26" s="1"/>
  <c r="AN76" i="26"/>
  <c r="Z76" i="26" s="1"/>
  <c r="AN77" i="26"/>
  <c r="Z77" i="26" s="1"/>
  <c r="AN78" i="26"/>
  <c r="Z78" i="26" s="1"/>
  <c r="AN79" i="26"/>
  <c r="Z79" i="26" s="1"/>
  <c r="AN80" i="26"/>
  <c r="Z80" i="26" s="1"/>
  <c r="AN81" i="26"/>
  <c r="Z81" i="26" s="1"/>
  <c r="AN82" i="26"/>
  <c r="Z82" i="26" s="1"/>
  <c r="AN83" i="26"/>
  <c r="Z83" i="26" s="1"/>
  <c r="AN84" i="26"/>
  <c r="Z84" i="26" s="1"/>
  <c r="AN85" i="26"/>
  <c r="Z85" i="26" s="1"/>
  <c r="AN86" i="26"/>
  <c r="Z86" i="26" s="1"/>
  <c r="AN87" i="26"/>
  <c r="Z87" i="26" s="1"/>
  <c r="AN88" i="26"/>
  <c r="Z88" i="26" s="1"/>
  <c r="AN89" i="26"/>
  <c r="Z89" i="26" s="1"/>
  <c r="AN90" i="26"/>
  <c r="Z90" i="26" s="1"/>
  <c r="AN91" i="26"/>
  <c r="Z91" i="26" s="1"/>
  <c r="AN92" i="26"/>
  <c r="Z92" i="26" s="1"/>
  <c r="AN93" i="26"/>
  <c r="Z93" i="26" s="1"/>
  <c r="AN94" i="26"/>
  <c r="Z94" i="26" s="1"/>
  <c r="AN95" i="26"/>
  <c r="Z95" i="26" s="1"/>
  <c r="AN96" i="26"/>
  <c r="Z96" i="26" s="1"/>
  <c r="AN97" i="26"/>
  <c r="Z97" i="26" s="1"/>
  <c r="AN98" i="26"/>
  <c r="Z98" i="26" s="1"/>
  <c r="AN99" i="26"/>
  <c r="Z99" i="26" s="1"/>
  <c r="AN100" i="26"/>
  <c r="Z100" i="26" s="1"/>
  <c r="AN101" i="26"/>
  <c r="Z101" i="26" s="1"/>
  <c r="AN102" i="26"/>
  <c r="Z102" i="26" s="1"/>
  <c r="AN103" i="26"/>
  <c r="Z103" i="26" s="1"/>
  <c r="AN104" i="26"/>
  <c r="Z104" i="26" s="1"/>
  <c r="AN105" i="26"/>
  <c r="Z105" i="26" s="1"/>
  <c r="AN106" i="26"/>
  <c r="Z106" i="26" s="1"/>
  <c r="AN107" i="26"/>
  <c r="Z107" i="26" s="1"/>
  <c r="AN108" i="26"/>
  <c r="Z108" i="26" s="1"/>
  <c r="AN109" i="26"/>
  <c r="Z109" i="26" s="1"/>
  <c r="AN110" i="26"/>
  <c r="Z110" i="26" s="1"/>
  <c r="AN111" i="26"/>
  <c r="Z111" i="26" s="1"/>
  <c r="AN112" i="26"/>
  <c r="Z112" i="26" s="1"/>
  <c r="AN113" i="26"/>
  <c r="Z113" i="26" s="1"/>
  <c r="AN114" i="26"/>
  <c r="Z114" i="26" s="1"/>
  <c r="R23" i="26"/>
  <c r="R48" i="26"/>
  <c r="R64" i="26"/>
  <c r="R87" i="26"/>
  <c r="R112" i="26"/>
  <c r="AM20" i="26"/>
  <c r="R20" i="26" s="1"/>
  <c r="AM21" i="26"/>
  <c r="R21" i="26" s="1"/>
  <c r="AM22" i="26"/>
  <c r="R22" i="26" s="1"/>
  <c r="AM23" i="26"/>
  <c r="AM24" i="26"/>
  <c r="R24" i="26" s="1"/>
  <c r="AM25" i="26"/>
  <c r="R25" i="26" s="1"/>
  <c r="AM26" i="26"/>
  <c r="R26" i="26" s="1"/>
  <c r="AM27" i="26"/>
  <c r="R27" i="26" s="1"/>
  <c r="AM28" i="26"/>
  <c r="R28" i="26" s="1"/>
  <c r="AM29" i="26"/>
  <c r="R29" i="26" s="1"/>
  <c r="AM30" i="26"/>
  <c r="R30" i="26" s="1"/>
  <c r="AM31" i="26"/>
  <c r="R31" i="26" s="1"/>
  <c r="AM32" i="26"/>
  <c r="R32" i="26" s="1"/>
  <c r="AM33" i="26"/>
  <c r="R33" i="26" s="1"/>
  <c r="AM34" i="26"/>
  <c r="R34" i="26" s="1"/>
  <c r="AM35" i="26"/>
  <c r="R35" i="26" s="1"/>
  <c r="AM36" i="26"/>
  <c r="R36" i="26" s="1"/>
  <c r="AM37" i="26"/>
  <c r="R37" i="26" s="1"/>
  <c r="AM38" i="26"/>
  <c r="R38" i="26" s="1"/>
  <c r="AM39" i="26"/>
  <c r="R39" i="26" s="1"/>
  <c r="AM40" i="26"/>
  <c r="R40" i="26" s="1"/>
  <c r="AM41" i="26"/>
  <c r="R41" i="26" s="1"/>
  <c r="AM42" i="26"/>
  <c r="R42" i="26" s="1"/>
  <c r="AM43" i="26"/>
  <c r="R43" i="26" s="1"/>
  <c r="AM44" i="26"/>
  <c r="R44" i="26" s="1"/>
  <c r="AM45" i="26"/>
  <c r="R45" i="26" s="1"/>
  <c r="AM46" i="26"/>
  <c r="R46" i="26" s="1"/>
  <c r="AM47" i="26"/>
  <c r="R47" i="26" s="1"/>
  <c r="AM48" i="26"/>
  <c r="AM49" i="26"/>
  <c r="R49" i="26" s="1"/>
  <c r="AM50" i="26"/>
  <c r="R50" i="26" s="1"/>
  <c r="AM51" i="26"/>
  <c r="R51" i="26" s="1"/>
  <c r="AM52" i="26"/>
  <c r="R52" i="26" s="1"/>
  <c r="AM53" i="26"/>
  <c r="R53" i="26" s="1"/>
  <c r="AM54" i="26"/>
  <c r="R54" i="26" s="1"/>
  <c r="AM55" i="26"/>
  <c r="R55" i="26" s="1"/>
  <c r="AM56" i="26"/>
  <c r="R56" i="26" s="1"/>
  <c r="AM57" i="26"/>
  <c r="R57" i="26" s="1"/>
  <c r="AM58" i="26"/>
  <c r="R58" i="26" s="1"/>
  <c r="AM59" i="26"/>
  <c r="R59" i="26" s="1"/>
  <c r="AM60" i="26"/>
  <c r="R60" i="26" s="1"/>
  <c r="AM61" i="26"/>
  <c r="R61" i="26" s="1"/>
  <c r="AM62" i="26"/>
  <c r="R62" i="26" s="1"/>
  <c r="AM63" i="26"/>
  <c r="R63" i="26" s="1"/>
  <c r="AM64" i="26"/>
  <c r="AM65" i="26"/>
  <c r="R65" i="26" s="1"/>
  <c r="AM66" i="26"/>
  <c r="R66" i="26" s="1"/>
  <c r="AM67" i="26"/>
  <c r="R67" i="26" s="1"/>
  <c r="AM68" i="26"/>
  <c r="R68" i="26" s="1"/>
  <c r="AM69" i="26"/>
  <c r="R69" i="26" s="1"/>
  <c r="AM70" i="26"/>
  <c r="R70" i="26" s="1"/>
  <c r="AM71" i="26"/>
  <c r="R71" i="26" s="1"/>
  <c r="AM72" i="26"/>
  <c r="R72" i="26" s="1"/>
  <c r="AM73" i="26"/>
  <c r="R73" i="26" s="1"/>
  <c r="AM74" i="26"/>
  <c r="R74" i="26" s="1"/>
  <c r="AM75" i="26"/>
  <c r="R75" i="26" s="1"/>
  <c r="AM76" i="26"/>
  <c r="R76" i="26" s="1"/>
  <c r="AM77" i="26"/>
  <c r="R77" i="26" s="1"/>
  <c r="AM78" i="26"/>
  <c r="R78" i="26" s="1"/>
  <c r="AM79" i="26"/>
  <c r="R79" i="26" s="1"/>
  <c r="AM80" i="26"/>
  <c r="R80" i="26" s="1"/>
  <c r="AM81" i="26"/>
  <c r="R81" i="26" s="1"/>
  <c r="AM82" i="26"/>
  <c r="R82" i="26" s="1"/>
  <c r="AM83" i="26"/>
  <c r="R83" i="26" s="1"/>
  <c r="AM84" i="26"/>
  <c r="R84" i="26" s="1"/>
  <c r="AM85" i="26"/>
  <c r="R85" i="26" s="1"/>
  <c r="AM86" i="26"/>
  <c r="R86" i="26" s="1"/>
  <c r="AM87" i="26"/>
  <c r="AM88" i="26"/>
  <c r="R88" i="26" s="1"/>
  <c r="AM89" i="26"/>
  <c r="R89" i="26" s="1"/>
  <c r="AM90" i="26"/>
  <c r="R90" i="26" s="1"/>
  <c r="AM91" i="26"/>
  <c r="R91" i="26" s="1"/>
  <c r="AM92" i="26"/>
  <c r="R92" i="26" s="1"/>
  <c r="AM93" i="26"/>
  <c r="R93" i="26" s="1"/>
  <c r="AM94" i="26"/>
  <c r="R94" i="26" s="1"/>
  <c r="AM95" i="26"/>
  <c r="R95" i="26" s="1"/>
  <c r="AM96" i="26"/>
  <c r="R96" i="26" s="1"/>
  <c r="AM97" i="26"/>
  <c r="R97" i="26" s="1"/>
  <c r="AM98" i="26"/>
  <c r="R98" i="26" s="1"/>
  <c r="AM99" i="26"/>
  <c r="R99" i="26" s="1"/>
  <c r="AM100" i="26"/>
  <c r="R100" i="26" s="1"/>
  <c r="AM101" i="26"/>
  <c r="R101" i="26" s="1"/>
  <c r="AM102" i="26"/>
  <c r="R102" i="26" s="1"/>
  <c r="AM103" i="26"/>
  <c r="R103" i="26" s="1"/>
  <c r="AM104" i="26"/>
  <c r="R104" i="26" s="1"/>
  <c r="AM105" i="26"/>
  <c r="R105" i="26" s="1"/>
  <c r="AM106" i="26"/>
  <c r="R106" i="26" s="1"/>
  <c r="AM107" i="26"/>
  <c r="R107" i="26" s="1"/>
  <c r="AM108" i="26"/>
  <c r="R108" i="26" s="1"/>
  <c r="AM109" i="26"/>
  <c r="R109" i="26" s="1"/>
  <c r="AM110" i="26"/>
  <c r="R110" i="26" s="1"/>
  <c r="AM111" i="26"/>
  <c r="R111" i="26" s="1"/>
  <c r="AM112" i="26"/>
  <c r="AM113" i="26"/>
  <c r="R113" i="26" s="1"/>
  <c r="AM114" i="26"/>
  <c r="R114" i="26" s="1"/>
  <c r="Z40" i="16" l="1"/>
  <c r="Z41" i="16"/>
  <c r="Z42" i="16"/>
  <c r="Z43" i="16"/>
  <c r="Z44" i="16"/>
  <c r="Z45" i="16"/>
  <c r="Z46" i="16"/>
  <c r="X5" i="24" l="1"/>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N5" i="26" l="1"/>
  <c r="N20" i="26" l="1"/>
  <c r="Q35" i="15"/>
  <c r="AE20" i="26" l="1"/>
  <c r="AL20" i="26"/>
  <c r="AK20" i="26"/>
  <c r="S20" i="26"/>
  <c r="AA20" i="26"/>
  <c r="AK134" i="15" l="1"/>
  <c r="AN118" i="15" l="1"/>
  <c r="AN53" i="15"/>
  <c r="AN49" i="15"/>
  <c r="AN50" i="15" s="1"/>
  <c r="AN51" i="15" s="1"/>
  <c r="AN52" i="15" s="1"/>
  <c r="Q33" i="15"/>
  <c r="W18" i="15"/>
  <c r="AJ20" i="26"/>
  <c r="AJ23" i="26"/>
  <c r="AJ24" i="26"/>
  <c r="AJ25" i="26"/>
  <c r="AJ26" i="26"/>
  <c r="AJ27" i="26"/>
  <c r="AJ28" i="26"/>
  <c r="AJ29" i="26"/>
  <c r="AJ30" i="26"/>
  <c r="AJ31" i="26"/>
  <c r="AJ32" i="26"/>
  <c r="AJ33" i="26"/>
  <c r="AJ34" i="26"/>
  <c r="AJ35" i="26"/>
  <c r="AJ36" i="26"/>
  <c r="AJ37" i="26"/>
  <c r="AJ38" i="26"/>
  <c r="AJ39" i="26"/>
  <c r="AJ40" i="26"/>
  <c r="AJ41" i="26"/>
  <c r="AJ42" i="26"/>
  <c r="AJ43" i="26"/>
  <c r="AJ44" i="26"/>
  <c r="AJ45" i="26"/>
  <c r="AJ46" i="26"/>
  <c r="AJ47" i="26"/>
  <c r="AJ48" i="26"/>
  <c r="AJ49" i="26"/>
  <c r="AJ50" i="26"/>
  <c r="AJ51" i="26"/>
  <c r="AJ52" i="26"/>
  <c r="AJ53" i="26"/>
  <c r="AJ54" i="26"/>
  <c r="AJ55" i="26"/>
  <c r="AJ56" i="26"/>
  <c r="AJ57" i="26"/>
  <c r="AJ58" i="26"/>
  <c r="AJ59" i="26"/>
  <c r="AJ60" i="26"/>
  <c r="AJ61" i="26"/>
  <c r="AJ62" i="26"/>
  <c r="AJ63" i="26"/>
  <c r="AJ64" i="26"/>
  <c r="AJ65" i="26"/>
  <c r="AJ66" i="26"/>
  <c r="AJ67" i="26"/>
  <c r="AJ68" i="26"/>
  <c r="AJ69" i="26"/>
  <c r="AJ70" i="26"/>
  <c r="AJ71" i="26"/>
  <c r="AJ72" i="26"/>
  <c r="AJ73" i="26"/>
  <c r="AJ74" i="26"/>
  <c r="AJ75" i="26"/>
  <c r="AJ76" i="26"/>
  <c r="AJ77" i="26"/>
  <c r="AJ78" i="26"/>
  <c r="AJ79" i="26"/>
  <c r="AJ80" i="26"/>
  <c r="AJ81" i="26"/>
  <c r="AJ82" i="26"/>
  <c r="AJ83" i="26"/>
  <c r="AJ84" i="26"/>
  <c r="AJ85" i="26"/>
  <c r="AJ86" i="26"/>
  <c r="AJ87" i="26"/>
  <c r="AJ88" i="26"/>
  <c r="AJ89" i="26"/>
  <c r="AJ90" i="26"/>
  <c r="AJ91" i="26"/>
  <c r="AJ92" i="26"/>
  <c r="AJ93" i="26"/>
  <c r="AJ94" i="26"/>
  <c r="AJ95" i="26"/>
  <c r="AJ96" i="26"/>
  <c r="AJ97" i="26"/>
  <c r="AJ98" i="26"/>
  <c r="AJ99" i="26"/>
  <c r="AJ100" i="26"/>
  <c r="AJ101" i="26"/>
  <c r="AJ102" i="26"/>
  <c r="AJ103" i="26"/>
  <c r="AJ104" i="26"/>
  <c r="AJ105" i="26"/>
  <c r="AJ106" i="26"/>
  <c r="AJ107" i="26"/>
  <c r="AJ108" i="26"/>
  <c r="AJ109" i="26"/>
  <c r="AJ110" i="26"/>
  <c r="AJ111" i="26"/>
  <c r="AJ112" i="26"/>
  <c r="AJ113" i="26"/>
  <c r="AJ114" i="26"/>
  <c r="AI18" i="26"/>
  <c r="AI19" i="26"/>
  <c r="AI20" i="26"/>
  <c r="AI23" i="26"/>
  <c r="AI24" i="26"/>
  <c r="AI25" i="26"/>
  <c r="AI26" i="26"/>
  <c r="AI27" i="26"/>
  <c r="AI28" i="26"/>
  <c r="AI29" i="26"/>
  <c r="AI30" i="26"/>
  <c r="AI31" i="26"/>
  <c r="AI32" i="26"/>
  <c r="AI33" i="26"/>
  <c r="AI34" i="26"/>
  <c r="AI35" i="26"/>
  <c r="AI36" i="26"/>
  <c r="AI37" i="26"/>
  <c r="AI38" i="26"/>
  <c r="AI39" i="26"/>
  <c r="AI40" i="26"/>
  <c r="AI41" i="26"/>
  <c r="AI42" i="26"/>
  <c r="AI43" i="26"/>
  <c r="AI44" i="26"/>
  <c r="AI45" i="26"/>
  <c r="AI46" i="26"/>
  <c r="AI47" i="26"/>
  <c r="AI48" i="26"/>
  <c r="AI49" i="26"/>
  <c r="AI50" i="26"/>
  <c r="AI51" i="26"/>
  <c r="AI52" i="26"/>
  <c r="AI53" i="26"/>
  <c r="AI54" i="26"/>
  <c r="AI55" i="26"/>
  <c r="AI56" i="26"/>
  <c r="AI57" i="26"/>
  <c r="AI58" i="26"/>
  <c r="AI59" i="26"/>
  <c r="AI60" i="26"/>
  <c r="AI61" i="26"/>
  <c r="AI62" i="26"/>
  <c r="AI63" i="26"/>
  <c r="AI64" i="26"/>
  <c r="AI65" i="26"/>
  <c r="AI66" i="26"/>
  <c r="AI67" i="26"/>
  <c r="AI68" i="26"/>
  <c r="AI69" i="26"/>
  <c r="AI70" i="26"/>
  <c r="AI71" i="26"/>
  <c r="AI72" i="26"/>
  <c r="AI73" i="26"/>
  <c r="AI74" i="26"/>
  <c r="AI75" i="26"/>
  <c r="AI76" i="26"/>
  <c r="AI77" i="26"/>
  <c r="AI78" i="26"/>
  <c r="AI79" i="26"/>
  <c r="AI80" i="26"/>
  <c r="AI81" i="26"/>
  <c r="AI82" i="26"/>
  <c r="AI83" i="26"/>
  <c r="AI84" i="26"/>
  <c r="AI85" i="26"/>
  <c r="AI86" i="26"/>
  <c r="AI87" i="26"/>
  <c r="AI88" i="26"/>
  <c r="AI89" i="26"/>
  <c r="AI90" i="26"/>
  <c r="AI91" i="26"/>
  <c r="AI92" i="26"/>
  <c r="AI93" i="26"/>
  <c r="AI94" i="26"/>
  <c r="AI95" i="26"/>
  <c r="AI96" i="26"/>
  <c r="AI97" i="26"/>
  <c r="AI98" i="26"/>
  <c r="AI99" i="26"/>
  <c r="AI100" i="26"/>
  <c r="AI101" i="26"/>
  <c r="AI102" i="26"/>
  <c r="AI103" i="26"/>
  <c r="AI104" i="26"/>
  <c r="AI105" i="26"/>
  <c r="AI106" i="26"/>
  <c r="AI107" i="26"/>
  <c r="AI108" i="26"/>
  <c r="AI109" i="26"/>
  <c r="AI110" i="26"/>
  <c r="AI111" i="26"/>
  <c r="AI112" i="26"/>
  <c r="AI113" i="26"/>
  <c r="AI114" i="26"/>
  <c r="AI98" i="15" l="1"/>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40" i="16"/>
  <c r="AB1" i="26" l="1"/>
  <c r="N17" i="26" l="1"/>
  <c r="N18" i="26"/>
  <c r="N19"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6" i="26"/>
  <c r="AM19" i="26" l="1"/>
  <c r="R19" i="26" s="1"/>
  <c r="AN19" i="26"/>
  <c r="Z19" i="26" s="1"/>
  <c r="AM16" i="26"/>
  <c r="R16" i="26" s="1"/>
  <c r="AN16" i="26"/>
  <c r="Z16" i="26" s="1"/>
  <c r="AN18" i="26"/>
  <c r="Z18" i="26" s="1"/>
  <c r="AM18" i="26"/>
  <c r="R18" i="26" s="1"/>
  <c r="AM17" i="26"/>
  <c r="R17" i="26" s="1"/>
  <c r="AN17" i="26"/>
  <c r="Z17" i="26" s="1"/>
  <c r="AL16" i="26"/>
  <c r="AE16" i="26"/>
  <c r="AE91" i="26"/>
  <c r="AL91" i="26"/>
  <c r="AE105" i="26"/>
  <c r="AL105" i="26"/>
  <c r="AE89" i="26"/>
  <c r="AL89" i="26"/>
  <c r="AE65" i="26"/>
  <c r="AL65" i="26"/>
  <c r="AE57" i="26"/>
  <c r="AL57" i="26"/>
  <c r="AE49" i="26"/>
  <c r="AL49" i="26"/>
  <c r="AE41" i="26"/>
  <c r="AL41" i="26"/>
  <c r="AE33" i="26"/>
  <c r="AL33" i="26"/>
  <c r="AE25" i="26"/>
  <c r="AL25" i="26"/>
  <c r="AE64" i="26"/>
  <c r="AL64" i="26"/>
  <c r="AE56" i="26"/>
  <c r="AL56" i="26"/>
  <c r="AE48" i="26"/>
  <c r="AL48" i="26"/>
  <c r="AE40" i="26"/>
  <c r="AL40" i="26"/>
  <c r="AE32" i="26"/>
  <c r="AL32" i="26"/>
  <c r="AE24" i="26"/>
  <c r="AL24" i="26"/>
  <c r="AE112" i="26"/>
  <c r="AL112" i="26"/>
  <c r="AE88" i="26"/>
  <c r="AL88" i="26"/>
  <c r="AE111" i="26"/>
  <c r="AL111" i="26"/>
  <c r="AE103" i="26"/>
  <c r="AL103" i="26"/>
  <c r="AE95" i="26"/>
  <c r="AL95" i="26"/>
  <c r="AE87" i="26"/>
  <c r="AL87" i="26"/>
  <c r="AE79" i="26"/>
  <c r="AL79" i="26"/>
  <c r="AE71" i="26"/>
  <c r="AL71" i="26"/>
  <c r="AE63" i="26"/>
  <c r="AL63" i="26"/>
  <c r="AE55" i="26"/>
  <c r="AL55" i="26"/>
  <c r="AE47" i="26"/>
  <c r="AL47" i="26"/>
  <c r="AE39" i="26"/>
  <c r="AL39" i="26"/>
  <c r="AE31" i="26"/>
  <c r="AL31" i="26"/>
  <c r="AE23" i="26"/>
  <c r="AL23" i="26"/>
  <c r="AL110" i="26"/>
  <c r="AE110" i="26"/>
  <c r="AL102" i="26"/>
  <c r="AE102" i="26"/>
  <c r="AL94" i="26"/>
  <c r="AE94" i="26"/>
  <c r="AL86" i="26"/>
  <c r="AE86" i="26"/>
  <c r="AL78" i="26"/>
  <c r="AE78" i="26"/>
  <c r="AL70" i="26"/>
  <c r="AE70" i="26"/>
  <c r="AL62" i="26"/>
  <c r="AE62" i="26"/>
  <c r="AL54" i="26"/>
  <c r="AE54" i="26"/>
  <c r="AL46" i="26"/>
  <c r="AE46" i="26"/>
  <c r="AL38" i="26"/>
  <c r="AE38" i="26"/>
  <c r="AE30" i="26"/>
  <c r="AL30" i="26"/>
  <c r="AE22" i="26"/>
  <c r="AL22" i="26"/>
  <c r="AE73" i="26"/>
  <c r="AL73" i="26"/>
  <c r="AE96" i="26"/>
  <c r="AL96" i="26"/>
  <c r="AE72" i="26"/>
  <c r="AL72" i="26"/>
  <c r="AL101" i="26"/>
  <c r="AE101" i="26"/>
  <c r="AL93" i="26"/>
  <c r="AE93" i="26"/>
  <c r="AL85" i="26"/>
  <c r="AE85" i="26"/>
  <c r="AL77" i="26"/>
  <c r="AE77" i="26"/>
  <c r="AL69" i="26"/>
  <c r="AE69" i="26"/>
  <c r="AL61" i="26"/>
  <c r="AE61" i="26"/>
  <c r="AL53" i="26"/>
  <c r="AE53" i="26"/>
  <c r="AL45" i="26"/>
  <c r="AE45" i="26"/>
  <c r="AL37" i="26"/>
  <c r="AE37" i="26"/>
  <c r="AL29" i="26"/>
  <c r="AE29" i="26"/>
  <c r="AE21" i="26"/>
  <c r="AL21" i="26"/>
  <c r="AE107" i="26"/>
  <c r="AL107" i="26"/>
  <c r="AE99" i="26"/>
  <c r="AL99" i="26"/>
  <c r="AE113" i="26"/>
  <c r="AL113" i="26"/>
  <c r="AE97" i="26"/>
  <c r="AL97" i="26"/>
  <c r="AE81" i="26"/>
  <c r="AL81" i="26"/>
  <c r="AE104" i="26"/>
  <c r="AL104" i="26"/>
  <c r="AE80" i="26"/>
  <c r="AL80" i="26"/>
  <c r="AL109" i="26"/>
  <c r="AE109" i="26"/>
  <c r="AL108" i="26"/>
  <c r="AE108" i="26"/>
  <c r="AL100" i="26"/>
  <c r="AE100" i="26"/>
  <c r="AL92" i="26"/>
  <c r="AE92" i="26"/>
  <c r="AL84" i="26"/>
  <c r="AE84" i="26"/>
  <c r="AL76" i="26"/>
  <c r="AE76" i="26"/>
  <c r="AL68" i="26"/>
  <c r="AE68" i="26"/>
  <c r="AL60" i="26"/>
  <c r="AE60" i="26"/>
  <c r="AL52" i="26"/>
  <c r="AE52" i="26"/>
  <c r="AL44" i="26"/>
  <c r="AE44" i="26"/>
  <c r="AL36" i="26"/>
  <c r="AE36" i="26"/>
  <c r="AL28" i="26"/>
  <c r="AE28" i="26"/>
  <c r="AE19" i="26"/>
  <c r="AL19" i="26"/>
  <c r="AJ19" i="26"/>
  <c r="AE75" i="26"/>
  <c r="AL75" i="26"/>
  <c r="AE67" i="26"/>
  <c r="AL67" i="26"/>
  <c r="AE59" i="26"/>
  <c r="AL59" i="26"/>
  <c r="AE51" i="26"/>
  <c r="AL51" i="26"/>
  <c r="AE43" i="26"/>
  <c r="AL43" i="26"/>
  <c r="AE35" i="26"/>
  <c r="AL35" i="26"/>
  <c r="AE27" i="26"/>
  <c r="AL27" i="26"/>
  <c r="AE18" i="26"/>
  <c r="AL18" i="26"/>
  <c r="AE83" i="26"/>
  <c r="AL83" i="26"/>
  <c r="AE114" i="26"/>
  <c r="AL114" i="26"/>
  <c r="AE106" i="26"/>
  <c r="AL106" i="26"/>
  <c r="AE98" i="26"/>
  <c r="AL98" i="26"/>
  <c r="AE90" i="26"/>
  <c r="AL90" i="26"/>
  <c r="AE82" i="26"/>
  <c r="AL82" i="26"/>
  <c r="AE74" i="26"/>
  <c r="AL74" i="26"/>
  <c r="AE66" i="26"/>
  <c r="AL66" i="26"/>
  <c r="AE58" i="26"/>
  <c r="AL58" i="26"/>
  <c r="AE50" i="26"/>
  <c r="AL50" i="26"/>
  <c r="AE42" i="26"/>
  <c r="AL42" i="26"/>
  <c r="AE34" i="26"/>
  <c r="AL34" i="26"/>
  <c r="AE26" i="26"/>
  <c r="AL26" i="26"/>
  <c r="AE17" i="26"/>
  <c r="AL17" i="26"/>
  <c r="AK57" i="26"/>
  <c r="S57" i="26"/>
  <c r="AA57" i="26"/>
  <c r="AK104" i="26"/>
  <c r="AA104" i="26"/>
  <c r="S104" i="26"/>
  <c r="AK80" i="26"/>
  <c r="S80" i="26"/>
  <c r="AA80" i="26"/>
  <c r="AK72" i="26"/>
  <c r="AA72" i="26"/>
  <c r="S72" i="26"/>
  <c r="AK64" i="26"/>
  <c r="AA64" i="26"/>
  <c r="S64" i="26"/>
  <c r="AK56" i="26"/>
  <c r="S56" i="26"/>
  <c r="AA56" i="26"/>
  <c r="AK48" i="26"/>
  <c r="S48" i="26"/>
  <c r="AA48" i="26"/>
  <c r="AK40" i="26"/>
  <c r="S40" i="26"/>
  <c r="AA40" i="26"/>
  <c r="AK32" i="26"/>
  <c r="AA32" i="26"/>
  <c r="S32" i="26"/>
  <c r="AK24" i="26"/>
  <c r="AA24" i="26"/>
  <c r="S24" i="26"/>
  <c r="AK65" i="26"/>
  <c r="AA65" i="26"/>
  <c r="S65" i="26"/>
  <c r="AK111" i="26"/>
  <c r="S111" i="26"/>
  <c r="AA111" i="26"/>
  <c r="AK55" i="26"/>
  <c r="S55" i="26"/>
  <c r="AA55" i="26"/>
  <c r="AK47" i="26"/>
  <c r="S47" i="26"/>
  <c r="AA47" i="26"/>
  <c r="AK39" i="26"/>
  <c r="S39" i="26"/>
  <c r="AA39" i="26"/>
  <c r="AK31" i="26"/>
  <c r="S31" i="26"/>
  <c r="AA31" i="26"/>
  <c r="S23" i="26"/>
  <c r="AA23" i="26"/>
  <c r="AK105" i="26"/>
  <c r="S105" i="26"/>
  <c r="AA105" i="26"/>
  <c r="AK73" i="26"/>
  <c r="AA73" i="26"/>
  <c r="S73" i="26"/>
  <c r="AK25" i="26"/>
  <c r="S25" i="26"/>
  <c r="AA25" i="26"/>
  <c r="AK71" i="26"/>
  <c r="S71" i="26"/>
  <c r="AA71" i="26"/>
  <c r="AK86" i="26"/>
  <c r="S86" i="26"/>
  <c r="AA86" i="26"/>
  <c r="AK70" i="26"/>
  <c r="S70" i="26"/>
  <c r="AA70" i="26"/>
  <c r="AK62" i="26"/>
  <c r="S62" i="26"/>
  <c r="AA62" i="26"/>
  <c r="AK54" i="26"/>
  <c r="S54" i="26"/>
  <c r="AA54" i="26"/>
  <c r="AK46" i="26"/>
  <c r="S46" i="26"/>
  <c r="AA46" i="26"/>
  <c r="AK38" i="26"/>
  <c r="S38" i="26"/>
  <c r="AA38" i="26"/>
  <c r="AK30" i="26"/>
  <c r="S30" i="26"/>
  <c r="AA30" i="26"/>
  <c r="S22" i="26"/>
  <c r="AA22" i="26"/>
  <c r="AK113" i="26"/>
  <c r="AA113" i="26"/>
  <c r="S113" i="26"/>
  <c r="AK49" i="26"/>
  <c r="S49" i="26"/>
  <c r="AA49" i="26"/>
  <c r="AK88" i="26"/>
  <c r="S88" i="26"/>
  <c r="AA88" i="26"/>
  <c r="AK87" i="26"/>
  <c r="S87" i="26"/>
  <c r="AA87" i="26"/>
  <c r="AK110" i="26"/>
  <c r="S110" i="26"/>
  <c r="AA110" i="26"/>
  <c r="AK78" i="26"/>
  <c r="S78" i="26"/>
  <c r="AA78" i="26"/>
  <c r="AK109" i="26"/>
  <c r="S109" i="26"/>
  <c r="AA109" i="26"/>
  <c r="AK101" i="26"/>
  <c r="S101" i="26"/>
  <c r="AA101" i="26"/>
  <c r="AK93" i="26"/>
  <c r="S93" i="26"/>
  <c r="AA93" i="26"/>
  <c r="AK85" i="26"/>
  <c r="S85" i="26"/>
  <c r="AA85" i="26"/>
  <c r="AK77" i="26"/>
  <c r="S77" i="26"/>
  <c r="AA77" i="26"/>
  <c r="AK69" i="26"/>
  <c r="S69" i="26"/>
  <c r="AA69" i="26"/>
  <c r="AK61" i="26"/>
  <c r="S61" i="26"/>
  <c r="AA61" i="26"/>
  <c r="AK53" i="26"/>
  <c r="S53" i="26"/>
  <c r="AA53" i="26"/>
  <c r="AK45" i="26"/>
  <c r="S45" i="26"/>
  <c r="AA45" i="26"/>
  <c r="AK37" i="26"/>
  <c r="S37" i="26"/>
  <c r="AA37" i="26"/>
  <c r="AK29" i="26"/>
  <c r="S29" i="26"/>
  <c r="AA29" i="26"/>
  <c r="S21" i="26"/>
  <c r="AA21" i="26"/>
  <c r="AK89" i="26"/>
  <c r="AA89" i="26"/>
  <c r="S89" i="26"/>
  <c r="AK33" i="26"/>
  <c r="S33" i="26"/>
  <c r="AA33" i="26"/>
  <c r="AK103" i="26"/>
  <c r="S103" i="26"/>
  <c r="AA103" i="26"/>
  <c r="AK63" i="26"/>
  <c r="S63" i="26"/>
  <c r="AA63" i="26"/>
  <c r="AK108" i="26"/>
  <c r="AA108" i="26"/>
  <c r="S108" i="26"/>
  <c r="AK92" i="26"/>
  <c r="S92" i="26"/>
  <c r="AA92" i="26"/>
  <c r="AK84" i="26"/>
  <c r="AA84" i="26"/>
  <c r="S84" i="26"/>
  <c r="AK76" i="26"/>
  <c r="AA76" i="26"/>
  <c r="S76" i="26"/>
  <c r="AK68" i="26"/>
  <c r="AA68" i="26"/>
  <c r="S68" i="26"/>
  <c r="AK60" i="26"/>
  <c r="S60" i="26"/>
  <c r="AA60" i="26"/>
  <c r="AK52" i="26"/>
  <c r="S52" i="26"/>
  <c r="AA52" i="26"/>
  <c r="AK44" i="26"/>
  <c r="S44" i="26"/>
  <c r="AA44" i="26"/>
  <c r="AK36" i="26"/>
  <c r="S36" i="26"/>
  <c r="AA36" i="26"/>
  <c r="AK28" i="26"/>
  <c r="S28" i="26"/>
  <c r="AA28" i="26"/>
  <c r="AK97" i="26"/>
  <c r="AA97" i="26"/>
  <c r="S97" i="26"/>
  <c r="AK41" i="26"/>
  <c r="AA41" i="26"/>
  <c r="S41" i="26"/>
  <c r="AK96" i="26"/>
  <c r="AA96" i="26"/>
  <c r="S96" i="26"/>
  <c r="AK95" i="26"/>
  <c r="S95" i="26"/>
  <c r="AA95" i="26"/>
  <c r="AK94" i="26"/>
  <c r="S94" i="26"/>
  <c r="AA94" i="26"/>
  <c r="AK99" i="26"/>
  <c r="S99" i="26"/>
  <c r="AA99" i="26"/>
  <c r="AK91" i="26"/>
  <c r="S91" i="26"/>
  <c r="AA91" i="26"/>
  <c r="AK83" i="26"/>
  <c r="S83" i="26"/>
  <c r="AA83" i="26"/>
  <c r="AK75" i="26"/>
  <c r="S75" i="26"/>
  <c r="AA75" i="26"/>
  <c r="AK67" i="26"/>
  <c r="S67" i="26"/>
  <c r="AA67" i="26"/>
  <c r="AK59" i="26"/>
  <c r="S59" i="26"/>
  <c r="AA59" i="26"/>
  <c r="AK51" i="26"/>
  <c r="S51" i="26"/>
  <c r="AA51" i="26"/>
  <c r="AK43" i="26"/>
  <c r="S43" i="26"/>
  <c r="AA43" i="26"/>
  <c r="AK35" i="26"/>
  <c r="S35" i="26"/>
  <c r="AA35" i="26"/>
  <c r="AK27" i="26"/>
  <c r="S27" i="26"/>
  <c r="AA27" i="26"/>
  <c r="AK81" i="26"/>
  <c r="S81" i="26"/>
  <c r="AA81" i="26"/>
  <c r="AK112" i="26"/>
  <c r="S112" i="26"/>
  <c r="AA112" i="26"/>
  <c r="AK79" i="26"/>
  <c r="S79" i="26"/>
  <c r="AA79" i="26"/>
  <c r="AK102" i="26"/>
  <c r="S102" i="26"/>
  <c r="AA102" i="26"/>
  <c r="AK100" i="26"/>
  <c r="AA100" i="26"/>
  <c r="S100" i="26"/>
  <c r="AK107" i="26"/>
  <c r="S107" i="26"/>
  <c r="AA107" i="26"/>
  <c r="AK114" i="26"/>
  <c r="AA114" i="26"/>
  <c r="S114" i="26"/>
  <c r="AK106" i="26"/>
  <c r="AA106" i="26"/>
  <c r="S106" i="26"/>
  <c r="AK98" i="26"/>
  <c r="AA98" i="26"/>
  <c r="S98" i="26"/>
  <c r="AK90" i="26"/>
  <c r="AA90" i="26"/>
  <c r="S90" i="26"/>
  <c r="AK82" i="26"/>
  <c r="AA82" i="26"/>
  <c r="S82" i="26"/>
  <c r="AK74" i="26"/>
  <c r="AA74" i="26"/>
  <c r="S74" i="26"/>
  <c r="AK66" i="26"/>
  <c r="AA66" i="26"/>
  <c r="S66" i="26"/>
  <c r="AK58" i="26"/>
  <c r="AA58" i="26"/>
  <c r="S58" i="26"/>
  <c r="AK50" i="26"/>
  <c r="AA50" i="26"/>
  <c r="S50" i="26"/>
  <c r="AK42" i="26"/>
  <c r="AA42" i="26"/>
  <c r="S42" i="26"/>
  <c r="AK34" i="26"/>
  <c r="AA34" i="26"/>
  <c r="S34" i="26"/>
  <c r="AK26" i="26"/>
  <c r="AA26" i="26"/>
  <c r="S26" i="26"/>
  <c r="S19" i="26"/>
  <c r="AA19" i="26"/>
  <c r="S18" i="26"/>
  <c r="AA18" i="26"/>
  <c r="S17" i="26"/>
  <c r="AA17" i="26"/>
  <c r="S16" i="26"/>
  <c r="AA16" i="26"/>
  <c r="AK19" i="26"/>
  <c r="AK16" i="26"/>
  <c r="AJ16" i="26"/>
  <c r="AI16" i="26"/>
  <c r="AK18" i="26"/>
  <c r="AJ18" i="26"/>
  <c r="AF17" i="26"/>
  <c r="AI17" i="26"/>
  <c r="AJ17" i="26"/>
  <c r="AK23" i="26"/>
  <c r="AK21" i="26"/>
  <c r="AJ21" i="26"/>
  <c r="AI21" i="26"/>
  <c r="AK22" i="26"/>
  <c r="AJ22" i="26"/>
  <c r="AI22" i="26"/>
  <c r="AK17" i="26"/>
  <c r="AG16" i="26"/>
  <c r="AH16" i="26"/>
  <c r="AG83" i="26"/>
  <c r="AH83" i="26"/>
  <c r="AG67" i="26"/>
  <c r="AH67" i="26"/>
  <c r="AG51" i="26"/>
  <c r="AH51" i="26"/>
  <c r="AG43" i="26"/>
  <c r="AH43" i="26"/>
  <c r="AG27" i="26"/>
  <c r="AH27" i="26"/>
  <c r="AG114" i="26"/>
  <c r="AH114" i="26"/>
  <c r="AG98" i="26"/>
  <c r="AH98" i="26"/>
  <c r="AG82" i="26"/>
  <c r="AH82" i="26"/>
  <c r="AG74" i="26"/>
  <c r="AH74" i="26"/>
  <c r="AG58" i="26"/>
  <c r="AH58" i="26"/>
  <c r="AG50" i="26"/>
  <c r="AH50" i="26"/>
  <c r="AG42" i="26"/>
  <c r="AH42" i="26"/>
  <c r="AG34" i="26"/>
  <c r="AH34" i="26"/>
  <c r="AG26" i="26"/>
  <c r="AH26" i="26"/>
  <c r="AG18" i="26"/>
  <c r="AH18" i="26"/>
  <c r="AG113" i="26"/>
  <c r="AH113" i="26"/>
  <c r="AG105" i="26"/>
  <c r="AH105" i="26"/>
  <c r="AG89" i="26"/>
  <c r="AH89" i="26"/>
  <c r="AG81" i="26"/>
  <c r="AH81" i="26"/>
  <c r="AG73" i="26"/>
  <c r="AH73" i="26"/>
  <c r="AG65" i="26"/>
  <c r="AH65" i="26"/>
  <c r="AG57" i="26"/>
  <c r="AH57" i="26"/>
  <c r="AG49" i="26"/>
  <c r="AH49" i="26"/>
  <c r="AG41" i="26"/>
  <c r="AH41" i="26"/>
  <c r="AG33" i="26"/>
  <c r="AH33" i="26"/>
  <c r="AG25" i="26"/>
  <c r="AH25" i="26"/>
  <c r="AG17" i="26"/>
  <c r="AH17" i="26"/>
  <c r="AG112" i="26"/>
  <c r="AH112" i="26"/>
  <c r="AG104" i="26"/>
  <c r="AH104" i="26"/>
  <c r="AG96" i="26"/>
  <c r="AH96" i="26"/>
  <c r="AG88" i="26"/>
  <c r="AH88" i="26"/>
  <c r="AG80" i="26"/>
  <c r="AH80" i="26"/>
  <c r="AG72" i="26"/>
  <c r="AH72" i="26"/>
  <c r="AG64" i="26"/>
  <c r="AH64" i="26"/>
  <c r="AG56" i="26"/>
  <c r="AH56" i="26"/>
  <c r="AG48" i="26"/>
  <c r="AH48" i="26"/>
  <c r="AG40" i="26"/>
  <c r="AH40" i="26"/>
  <c r="AG32" i="26"/>
  <c r="AH32" i="26"/>
  <c r="AG24" i="26"/>
  <c r="AH24" i="26"/>
  <c r="AG107" i="26"/>
  <c r="AH107" i="26"/>
  <c r="AG111" i="26"/>
  <c r="AH111" i="26"/>
  <c r="AG95" i="26"/>
  <c r="AH95" i="26"/>
  <c r="AG79" i="26"/>
  <c r="AH79" i="26"/>
  <c r="AG63" i="26"/>
  <c r="AH63" i="26"/>
  <c r="AG31" i="26"/>
  <c r="AH31" i="26"/>
  <c r="AG110" i="26"/>
  <c r="AH110" i="26"/>
  <c r="AG78" i="26"/>
  <c r="AH78" i="26"/>
  <c r="AG109" i="26"/>
  <c r="AH109" i="26"/>
  <c r="AG91" i="26"/>
  <c r="AH91" i="26"/>
  <c r="AG103" i="26"/>
  <c r="AH103" i="26"/>
  <c r="AG87" i="26"/>
  <c r="AH87" i="26"/>
  <c r="AG71" i="26"/>
  <c r="AH71" i="26"/>
  <c r="AG55" i="26"/>
  <c r="AH55" i="26"/>
  <c r="AG47" i="26"/>
  <c r="AH47" i="26"/>
  <c r="AG39" i="26"/>
  <c r="AH39" i="26"/>
  <c r="AG23" i="26"/>
  <c r="AH23" i="26"/>
  <c r="AG102" i="26"/>
  <c r="AH102" i="26"/>
  <c r="AG94" i="26"/>
  <c r="AH94" i="26"/>
  <c r="AG86" i="26"/>
  <c r="AH86" i="26"/>
  <c r="AG70" i="26"/>
  <c r="AH70" i="26"/>
  <c r="AG62" i="26"/>
  <c r="AH62" i="26"/>
  <c r="AG54" i="26"/>
  <c r="AH54" i="26"/>
  <c r="AG46" i="26"/>
  <c r="AH46" i="26"/>
  <c r="AG38" i="26"/>
  <c r="AH38" i="26"/>
  <c r="AG30" i="26"/>
  <c r="AH30" i="26"/>
  <c r="AG22" i="26"/>
  <c r="AH22" i="26"/>
  <c r="AG101" i="26"/>
  <c r="AH101" i="26"/>
  <c r="AG93" i="26"/>
  <c r="AH93" i="26"/>
  <c r="AG85" i="26"/>
  <c r="AH85" i="26"/>
  <c r="AG77" i="26"/>
  <c r="AH77" i="26"/>
  <c r="AG69" i="26"/>
  <c r="AH69" i="26"/>
  <c r="AG61" i="26"/>
  <c r="AH61" i="26"/>
  <c r="AG53" i="26"/>
  <c r="AH53" i="26"/>
  <c r="AG45" i="26"/>
  <c r="AH45" i="26"/>
  <c r="AG37" i="26"/>
  <c r="AH37" i="26"/>
  <c r="AG29" i="26"/>
  <c r="AH29" i="26"/>
  <c r="AG21" i="26"/>
  <c r="AH21" i="26"/>
  <c r="AG108" i="26"/>
  <c r="AH108" i="26"/>
  <c r="AG100" i="26"/>
  <c r="AH100" i="26"/>
  <c r="AG92" i="26"/>
  <c r="AH92" i="26"/>
  <c r="AG84" i="26"/>
  <c r="AH84" i="26"/>
  <c r="AG76" i="26"/>
  <c r="AH76" i="26"/>
  <c r="AG68" i="26"/>
  <c r="AH68" i="26"/>
  <c r="AG60" i="26"/>
  <c r="AH60" i="26"/>
  <c r="AG52" i="26"/>
  <c r="AH52" i="26"/>
  <c r="AG44" i="26"/>
  <c r="AH44" i="26"/>
  <c r="AG36" i="26"/>
  <c r="AH36" i="26"/>
  <c r="AG28" i="26"/>
  <c r="AH28" i="26"/>
  <c r="AG20" i="26"/>
  <c r="AH20" i="26"/>
  <c r="AG99" i="26"/>
  <c r="AH99" i="26"/>
  <c r="AG75" i="26"/>
  <c r="AH75" i="26"/>
  <c r="AG59" i="26"/>
  <c r="AH59" i="26"/>
  <c r="AG35" i="26"/>
  <c r="AH35" i="26"/>
  <c r="AG19" i="26"/>
  <c r="AH19" i="26"/>
  <c r="AG106" i="26"/>
  <c r="AH106" i="26"/>
  <c r="AG90" i="26"/>
  <c r="AH90" i="26"/>
  <c r="AG66" i="26"/>
  <c r="AH66" i="26"/>
  <c r="AG97" i="26"/>
  <c r="AH97" i="26"/>
  <c r="AF64" i="26"/>
  <c r="AF56" i="26"/>
  <c r="AF48" i="26"/>
  <c r="AF40" i="26"/>
  <c r="AF32" i="26"/>
  <c r="AF24" i="26"/>
  <c r="AF111" i="26"/>
  <c r="AF63" i="26"/>
  <c r="AF55" i="26"/>
  <c r="AF47" i="26"/>
  <c r="AF39" i="26"/>
  <c r="AF31" i="26"/>
  <c r="AF23" i="26"/>
  <c r="AF112" i="26"/>
  <c r="AF95" i="26"/>
  <c r="AF94" i="26"/>
  <c r="AF78" i="26"/>
  <c r="AF70" i="26"/>
  <c r="AF62" i="26"/>
  <c r="AF54" i="26"/>
  <c r="AF46" i="26"/>
  <c r="AF38" i="26"/>
  <c r="AF30" i="26"/>
  <c r="AF22" i="26"/>
  <c r="AF72" i="26"/>
  <c r="AF79" i="26"/>
  <c r="AF109" i="26"/>
  <c r="AF101" i="26"/>
  <c r="AF93" i="26"/>
  <c r="AF85" i="26"/>
  <c r="AF77" i="26"/>
  <c r="AF69" i="26"/>
  <c r="AF61" i="26"/>
  <c r="AF53" i="26"/>
  <c r="AF45" i="26"/>
  <c r="AF37" i="26"/>
  <c r="AF29" i="26"/>
  <c r="AF21" i="26"/>
  <c r="AF96" i="26"/>
  <c r="AF110" i="26"/>
  <c r="AF84" i="26"/>
  <c r="AF52" i="26"/>
  <c r="AF28" i="26"/>
  <c r="AF20" i="26"/>
  <c r="AF80" i="26"/>
  <c r="AF71" i="26"/>
  <c r="AF108" i="26"/>
  <c r="AF76" i="26"/>
  <c r="AF16" i="26"/>
  <c r="AF99" i="26"/>
  <c r="AF91" i="26"/>
  <c r="AF83" i="26"/>
  <c r="AF75" i="26"/>
  <c r="AF67" i="26"/>
  <c r="AF59" i="26"/>
  <c r="AF51" i="26"/>
  <c r="AF43" i="26"/>
  <c r="AF35" i="26"/>
  <c r="AF27" i="26"/>
  <c r="AF19" i="26"/>
  <c r="AF104" i="26"/>
  <c r="AF87" i="26"/>
  <c r="AF86" i="26"/>
  <c r="AF92" i="26"/>
  <c r="AF60" i="26"/>
  <c r="AF36" i="26"/>
  <c r="AF114" i="26"/>
  <c r="AF106" i="26"/>
  <c r="AF98" i="26"/>
  <c r="AF90" i="26"/>
  <c r="AF82" i="26"/>
  <c r="AF74" i="26"/>
  <c r="AF66" i="26"/>
  <c r="AF58" i="26"/>
  <c r="AF50" i="26"/>
  <c r="AF42" i="26"/>
  <c r="AF34" i="26"/>
  <c r="AF26" i="26"/>
  <c r="AF18" i="26"/>
  <c r="AF88" i="26"/>
  <c r="AF103" i="26"/>
  <c r="AF102" i="26"/>
  <c r="AF100" i="26"/>
  <c r="AF68" i="26"/>
  <c r="AF44" i="26"/>
  <c r="AF107" i="26"/>
  <c r="AF113" i="26"/>
  <c r="AF105" i="26"/>
  <c r="AF97" i="26"/>
  <c r="AF89" i="26"/>
  <c r="AF81" i="26"/>
  <c r="AF73" i="26"/>
  <c r="AF65" i="26"/>
  <c r="AF57" i="26"/>
  <c r="AF49" i="26"/>
  <c r="AF41" i="26"/>
  <c r="AF33" i="26"/>
  <c r="AF25" i="26"/>
  <c r="AA149" i="15"/>
  <c r="T149" i="15"/>
  <c r="AN102" i="15" l="1"/>
  <c r="AI95" i="15" l="1"/>
  <c r="AQ102" i="15" l="1"/>
  <c r="AQ118" i="15"/>
  <c r="AN127" i="15"/>
  <c r="AN114" i="15"/>
  <c r="AN110" i="15"/>
  <c r="AN106" i="15"/>
  <c r="AK98" i="15" l="1"/>
  <c r="AK95" i="15"/>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B114" i="26"/>
  <c r="J114" i="26"/>
  <c r="K114" i="26"/>
  <c r="L114" i="26"/>
  <c r="M114" i="26"/>
  <c r="M21" i="26" l="1"/>
  <c r="L21" i="26"/>
  <c r="K21" i="26"/>
  <c r="J21" i="26"/>
  <c r="B21"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N15" i="26"/>
  <c r="M15" i="26"/>
  <c r="L15" i="26"/>
  <c r="K15" i="26"/>
  <c r="J15" i="26"/>
  <c r="B15" i="26"/>
  <c r="F3" i="26"/>
  <c r="AD1" i="15"/>
  <c r="AM15" i="26" l="1"/>
  <c r="R15" i="26" s="1"/>
  <c r="AN15" i="26"/>
  <c r="Z15" i="26" s="1"/>
  <c r="S15" i="26"/>
  <c r="AE15" i="26"/>
  <c r="AL15" i="26"/>
  <c r="AH15" i="26"/>
  <c r="AA15" i="26"/>
  <c r="AF15" i="26"/>
  <c r="AG15" i="26"/>
  <c r="AK15" i="26"/>
  <c r="AJ15" i="26"/>
  <c r="AB8" i="26" s="1"/>
  <c r="AC7" i="26" s="1"/>
  <c r="S88" i="15" s="1"/>
  <c r="AI15" i="26"/>
  <c r="AB6" i="26" s="1"/>
  <c r="N7" i="26" l="1"/>
  <c r="W19" i="15" s="1"/>
  <c r="Q23" i="15" s="1"/>
  <c r="Y23" i="15" s="1"/>
  <c r="AA23" i="15" s="1"/>
  <c r="AK159" i="15" s="1"/>
  <c r="N6" i="26"/>
  <c r="AC5" i="26"/>
  <c r="S87" i="15" s="1"/>
  <c r="AK165" i="15" s="1"/>
  <c r="T51" i="15" l="1"/>
  <c r="AQ127" i="15"/>
  <c r="AQ114" i="15"/>
  <c r="AQ110" i="15"/>
  <c r="AQ119" i="15"/>
  <c r="AQ106" i="15"/>
  <c r="Q31" i="15" l="1"/>
  <c r="B41" i="16" l="1"/>
  <c r="B42" i="16" s="1"/>
  <c r="B43" i="16" s="1"/>
  <c r="B44" i="16" s="1"/>
  <c r="B45" i="16" s="1"/>
  <c r="B46" i="16" s="1"/>
  <c r="B47" i="16" s="1"/>
  <c r="B48"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Z13" i="15" l="1"/>
  <c r="L13" i="15"/>
  <c r="H12" i="15"/>
  <c r="H11" i="15"/>
  <c r="H9" i="15"/>
  <c r="H10" i="15"/>
  <c r="H6" i="15"/>
  <c r="AA137" i="15" s="1"/>
  <c r="AK167" i="15" s="1"/>
  <c r="H7" i="15"/>
  <c r="AK144" i="15" s="1"/>
  <c r="AC24" i="16"/>
  <c r="I8" i="15" s="1"/>
  <c r="AK93" i="15" l="1"/>
  <c r="AK166" i="15" s="1"/>
  <c r="AK50" i="15"/>
  <c r="AE18" i="15"/>
  <c r="AK157" i="15" s="1"/>
  <c r="T60" i="15"/>
  <c r="T66" i="15"/>
  <c r="S78" i="15"/>
  <c r="AK164" i="15" s="1"/>
  <c r="AA52" i="15"/>
  <c r="R148" i="15"/>
  <c r="Y31" i="15"/>
  <c r="AK158" i="15" s="1"/>
  <c r="AK163" i="15" l="1"/>
  <c r="AK162" i="15" l="1"/>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Y38"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0"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2"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U13" authorId="0" shapeId="0" xr:uid="{CE96042D-E4AB-4AA7-AE60-ED5890AE17EB}">
      <text>
        <r>
          <rPr>
            <sz val="9"/>
            <color rgb="FF000000"/>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X13" authorId="0" shapeId="0" xr:uid="{E557F1A9-822A-436E-B0F7-56FF185C3FA4}">
      <text>
        <r>
          <rPr>
            <sz val="11"/>
            <rFont val="ＭＳ Ｐゴシック"/>
            <family val="3"/>
            <charset val="128"/>
          </rPr>
          <t>令和８年６月以降の加算区分を選択してください。</t>
        </r>
      </text>
    </comment>
  </commentList>
</comments>
</file>

<file path=xl/sharedStrings.xml><?xml version="1.0" encoding="utf-8"?>
<sst xmlns="http://schemas.openxmlformats.org/spreadsheetml/2006/main" count="4772" uniqueCount="2246">
  <si>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</si>
  <si>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</si>
  <si>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</si>
  <si>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</si>
  <si>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</si>
  <si>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</si>
  <si>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</si>
  <si>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</si>
  <si>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東京都</t>
    <rPh sb="0" eb="2">
      <t>トウキョウ</t>
    </rPh>
    <rPh sb="2" eb="3">
      <t>ト</t>
    </rPh>
    <phoneticPr fontId="4"/>
  </si>
  <si>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</si>
  <si>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</si>
  <si>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</si>
  <si>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</si>
  <si>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○○ケアサービス</t>
    <phoneticPr fontId="4"/>
  </si>
  <si>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</si>
  <si>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</si>
  <si>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</si>
  <si>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</si>
  <si>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</si>
  <si>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</si>
  <si>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東京都千代田区１－１－１－</t>
    <rPh sb="0" eb="2">
      <t>トウキョウ</t>
    </rPh>
    <rPh sb="2" eb="3">
      <t>ト</t>
    </rPh>
    <rPh sb="3" eb="7">
      <t>チヨダク</t>
    </rPh>
    <phoneticPr fontId="4"/>
  </si>
  <si>
    <t>住所２（建物名等）</t>
    <rPh sb="0" eb="2">
      <t>ジュウショ</t>
    </rPh>
    <rPh sb="4" eb="6">
      <t>タテモノ</t>
    </rPh>
    <rPh sb="6" eb="7">
      <t>メイ</t>
    </rPh>
    <rPh sb="7" eb="8">
      <t>トウ</t>
    </rPh>
    <phoneticPr fontId="6"/>
  </si>
  <si>
    <t>○○ビル○○号室</t>
    <rPh sb="6" eb="8">
      <t>ゴウシツ</t>
    </rPh>
    <phoneticPr fontId="4"/>
  </si>
  <si>
    <t>法人代表者</t>
    <rPh sb="0" eb="2">
      <t>ホウジン</t>
    </rPh>
    <rPh sb="2" eb="5">
      <t>ダイヒョウシャ</t>
    </rPh>
    <phoneticPr fontId="6"/>
  </si>
  <si>
    <t>職名</t>
    <rPh sb="0" eb="2">
      <t>ショクメイ</t>
    </rPh>
    <phoneticPr fontId="6"/>
  </si>
  <si>
    <t>代表取締役</t>
    <rPh sb="0" eb="5">
      <t>ダイヒョウトリシマリヤク</t>
    </rPh>
    <phoneticPr fontId="4"/>
  </si>
  <si>
    <t>氏名</t>
    <rPh sb="0" eb="2">
      <t>シメイ</t>
    </rPh>
    <phoneticPr fontId="6"/>
  </si>
  <si>
    <t>厚労　花子</t>
    <rPh sb="0" eb="2">
      <t>コウロウ</t>
    </rPh>
    <rPh sb="3" eb="5">
      <t>ハナコ</t>
    </rPh>
    <phoneticPr fontId="4"/>
  </si>
  <si>
    <t>書類作成
担当者</t>
    <rPh sb="0" eb="2">
      <t>ショルイ</t>
    </rPh>
    <rPh sb="2" eb="4">
      <t>サクセイ</t>
    </rPh>
    <rPh sb="5" eb="8">
      <t>タントウシャ</t>
    </rPh>
    <phoneticPr fontId="6"/>
  </si>
  <si>
    <t>コウロウ　タロウ</t>
    <phoneticPr fontId="4"/>
  </si>
  <si>
    <t>厚労　太郎</t>
    <rPh sb="0" eb="2">
      <t>コウロウ</t>
    </rPh>
    <rPh sb="3" eb="5">
      <t>タロウ</t>
    </rPh>
    <phoneticPr fontId="4"/>
  </si>
  <si>
    <t>連絡先</t>
    <rPh sb="0" eb="3">
      <t>レンラクサキ</t>
    </rPh>
    <phoneticPr fontId="6"/>
  </si>
  <si>
    <t>電話番号</t>
    <rPh sb="0" eb="2">
      <t>デンワ</t>
    </rPh>
    <rPh sb="2" eb="4">
      <t>バンゴウ</t>
    </rPh>
    <phoneticPr fontId="6"/>
  </si>
  <si>
    <t>000-0000-0000</t>
    <phoneticPr fontId="4"/>
  </si>
  <si>
    <t>E-mail</t>
    <phoneticPr fontId="6"/>
  </si>
  <si>
    <t>aaa@aaa.com</t>
    <phoneticPr fontId="4"/>
  </si>
  <si>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</si>
  <si>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</si>
  <si>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</si>
  <si>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</si>
  <si>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</si>
  <si>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</si>
  <si>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</si>
  <si>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</si>
  <si>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</si>
  <si>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</si>
  <si>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rPh sb="0" eb="3">
      <t>トウキョウト</t>
    </rPh>
    <phoneticPr fontId="9"/>
  </si>
  <si>
    <t>東京都</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</si>
  <si>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</si>
  <si>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</si>
  <si>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</si>
  <si>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</si>
  <si>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</si>
  <si>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</si>
  <si>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</si>
  <si>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</si>
  <si>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</si>
  <si>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</si>
  <si>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</si>
  <si>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</si>
  <si>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！④賃金改善額 (d) が ③賃金改善が必要な額 (c) を下回っています。</t>
    <rPh sb="2" eb="4">
      <t>チンギン</t>
    </rPh>
    <phoneticPr fontId="6"/>
  </si>
  <si>
    <t>②</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</si>
  <si>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</si>
  <si>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</si>
  <si>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</si>
  <si>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</si>
  <si>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</si>
  <si>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</si>
  <si>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</si>
  <si>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</si>
  <si>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</si>
  <si>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</si>
  <si>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</si>
  <si>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</si>
  <si>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</si>
  <si>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</si>
  <si>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</si>
  <si>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</si>
  <si>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</si>
  <si>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</si>
  <si>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</si>
  <si>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</si>
  <si>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</si>
  <si>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</si>
  <si>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</si>
  <si>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</si>
  <si>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</si>
  <si>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</si>
  <si>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</si>
  <si>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</si>
  <si>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</si>
  <si>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</si>
  <si>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</si>
  <si>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</si>
  <si>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</si>
  <si>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</si>
  <si>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</si>
  <si>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</si>
  <si>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</si>
  <si>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</si>
  <si>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</si>
  <si>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</si>
  <si>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</si>
  <si>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</si>
  <si>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</si>
  <si>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</si>
  <si>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</si>
  <si>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</si>
  <si>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</si>
  <si>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</si>
  <si>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</si>
  <si>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</si>
  <si>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</si>
  <si>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</si>
  <si>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</si>
  <si>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</si>
  <si>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</si>
  <si>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</si>
  <si>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</si>
  <si>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②事業者の共同による採用・人事ローテーション・研修のための制度構築</t>
    <phoneticPr fontId="6"/>
  </si>
  <si>
    <t>資質の向上やキャリアアップに向けた支援</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</si>
  <si>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</si>
  <si>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</si>
  <si>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</si>
  <si>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⑩職員の事情等の状況に応じた勤務シフトや短時間正規職員制度の導入、職員の希望に即した非正規職員から正規職員への転換の制度等の整備</t>
    <phoneticPr fontId="6"/>
  </si>
  <si>
    <t>腰痛を含む心身の健康管理</t>
    <phoneticPr fontId="6"/>
  </si>
  <si>
    <t>生産性向上のための取組</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</si>
  <si>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</si>
  <si>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</si>
  <si>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</si>
  <si>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</si>
  <si>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</si>
  <si>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</si>
  <si>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</si>
  <si>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</si>
  <si>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</si>
  <si>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</si>
  <si>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</si>
  <si>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</si>
  <si>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</si>
  <si>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</si>
  <si>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</si>
  <si>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</si>
  <si>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</si>
  <si>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</si>
  <si>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</si>
  <si>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</si>
  <si>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</si>
  <si>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</si>
  <si>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</si>
  <si>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</si>
  <si>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</si>
  <si>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</si>
  <si>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</si>
  <si>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</si>
  <si>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</si>
  <si>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</si>
  <si>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</si>
  <si>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</si>
  <si>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</si>
  <si>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</si>
  <si>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</si>
  <si>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</si>
  <si>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</si>
  <si>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</si>
  <si>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</si>
  <si>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</si>
  <si>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</si>
  <si>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</si>
  <si>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</si>
  <si>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</si>
  <si>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</si>
  <si>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</si>
  <si>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令和８年６月以降分</t>
    <rPh sb="0" eb="2">
      <t>レイワ</t>
    </rPh>
    <rPh sb="3" eb="4">
      <t>ネン</t>
    </rPh>
    <rPh sb="5" eb="6">
      <t>ガツ</t>
    </rPh>
    <rPh sb="6" eb="8">
      <t>イコウ</t>
    </rPh>
    <rPh sb="8" eb="9">
      <t>ブン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</si>
  <si>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</si>
  <si>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</si>
  <si>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</si>
  <si>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</si>
  <si>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</si>
  <si>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</si>
  <si>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</si>
  <si>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</si>
  <si>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</si>
  <si>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</si>
  <si>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</si>
  <si>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</si>
  <si>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</si>
  <si>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</si>
  <si>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</si>
  <si>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</si>
  <si>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</si>
  <si>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t>令和８年４月、５月</t>
    <rPh sb="0" eb="2">
      <t>レイワ</t>
    </rPh>
    <rPh sb="3" eb="4">
      <t>ネン</t>
    </rPh>
    <rPh sb="5" eb="6">
      <t>ガツ</t>
    </rPh>
    <rPh sb="8" eb="9">
      <t>ガツ</t>
    </rPh>
    <phoneticPr fontId="6"/>
  </si>
  <si>
    <t xml:space="preserve">1 </t>
    <phoneticPr fontId="6"/>
  </si>
  <si>
    <t>処遇改善加算Ⅰ</t>
  </si>
  <si>
    <t>○</t>
  </si>
  <si>
    <t>申請時、令和８年度特例要件を満たすこととしていない</t>
  </si>
  <si>
    <t>処遇改善加算</t>
    <rPh sb="0" eb="4">
      <t>ショグウカイゼン</t>
    </rPh>
    <rPh sb="4" eb="6">
      <t>カサン</t>
    </rPh>
    <phoneticPr fontId="6"/>
  </si>
  <si>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</si>
  <si>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</si>
  <si>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</si>
  <si>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</si>
  <si>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</si>
  <si>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</si>
  <si>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</si>
  <si>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</si>
  <si>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</si>
  <si>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7"/>
  </si>
  <si>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</si>
  <si>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</si>
  <si>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</si>
  <si>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</si>
  <si>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</si>
  <si>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</si>
  <si>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</si>
  <si>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</si>
  <si>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</si>
  <si>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</si>
  <si>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</si>
  <si>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</si>
  <si>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</si>
  <si>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</si>
  <si>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</si>
  <si>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</si>
  <si>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</si>
  <si>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</si>
  <si>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</si>
  <si>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その他</t>
    <rPh sb="2" eb="3">
      <t>タ</t>
    </rPh>
    <phoneticPr fontId="6"/>
  </si>
  <si>
    <t>表４</t>
    <rPh sb="0" eb="1">
      <t>ヒョウ</t>
    </rPh>
    <phoneticPr fontId="6"/>
  </si>
  <si>
    <t>処遇改善加算Ⅱ</t>
    <phoneticPr fontId="6"/>
  </si>
  <si>
    <t>○</t>
    <phoneticPr fontId="6"/>
  </si>
  <si>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</si>
  <si>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</si>
  <si>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短期利用型</t>
    <rPh sb="0" eb="5">
      <t>タンキリヨウガタ</t>
    </rPh>
    <phoneticPr fontId="6"/>
  </si>
  <si>
    <t>短期利用型</t>
    <rPh sb="0" eb="2">
      <t>タンキ</t>
    </rPh>
    <rPh sb="2" eb="4">
      <t>リヨウ</t>
    </rPh>
    <rPh sb="4" eb="5">
      <t>ガタ</t>
    </rPh>
    <phoneticPr fontId="6"/>
  </si>
  <si>
    <t>介護予防・短期利用型</t>
    <rPh sb="0" eb="2">
      <t>カイゴ</t>
    </rPh>
    <rPh sb="2" eb="4">
      <t>ヨボウ</t>
    </rPh>
    <rPh sb="5" eb="7">
      <t>タンキ</t>
    </rPh>
    <rPh sb="7" eb="9">
      <t>リヨウ</t>
    </rPh>
    <rPh sb="9" eb="10">
      <t>ガタ</t>
    </rPh>
    <phoneticPr fontId="6"/>
  </si>
  <si>
    <t>総合事業</t>
    <rPh sb="0" eb="2">
      <t>ソウゴウ</t>
    </rPh>
    <rPh sb="2" eb="4">
      <t>ジギョウ</t>
    </rPh>
    <phoneticPr fontId="6"/>
  </si>
  <si>
    <t>社会福祉連携推進法人に所属</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</si>
  <si>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</si>
  <si>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</si>
  <si>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</si>
  <si>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</si>
  <si>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</si>
  <si>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</si>
  <si>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</si>
  <si>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</si>
  <si>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</si>
  <si>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</si>
  <si>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</si>
  <si>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</si>
  <si>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</si>
  <si>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</si>
  <si>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</si>
  <si>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</si>
  <si>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</si>
  <si>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</si>
  <si>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</si>
  <si>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</si>
  <si>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</si>
  <si>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</si>
  <si>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</si>
  <si>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</si>
  <si>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</si>
  <si>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</si>
  <si>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</si>
  <si>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</si>
  <si>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</si>
  <si>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</si>
  <si>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</si>
  <si>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</si>
  <si>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</si>
  <si>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</si>
  <si>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</si>
  <si>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</si>
  <si>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</si>
  <si>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</si>
  <si>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</si>
  <si>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</si>
  <si>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</si>
  <si>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</si>
  <si>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</si>
  <si>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</si>
  <si>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</si>
  <si>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</si>
  <si>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</si>
  <si>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</si>
  <si>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</si>
  <si>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</si>
  <si>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</si>
  <si>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</si>
  <si>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</si>
  <si>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</si>
  <si>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</si>
  <si>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</si>
  <si>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</si>
  <si>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</si>
  <si>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</si>
  <si>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</si>
  <si>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</si>
  <si>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</si>
  <si>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</si>
  <si>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</si>
  <si>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</si>
  <si>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</si>
  <si>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</si>
  <si>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</si>
  <si>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</si>
  <si>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</si>
  <si>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</si>
  <si>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</si>
  <si>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</si>
  <si>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</si>
  <si>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</si>
  <si>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</si>
  <si>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</si>
  <si>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</si>
  <si>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</si>
  <si>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</si>
  <si>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</si>
  <si>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</si>
  <si>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</si>
  <si>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</si>
  <si>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</si>
  <si>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</si>
  <si>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</si>
  <si>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</si>
  <si>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</si>
  <si>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</si>
  <si>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</si>
  <si>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</si>
  <si>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</si>
  <si>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</si>
  <si>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</si>
  <si>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</si>
  <si>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</si>
  <si>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</si>
  <si>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</si>
  <si>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</si>
  <si>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</si>
  <si>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</si>
  <si>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</si>
  <si>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</si>
  <si>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</si>
  <si>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</si>
  <si>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</si>
  <si>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</si>
  <si>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</si>
  <si>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</si>
  <si>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</si>
  <si>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</si>
  <si>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</si>
  <si>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</si>
  <si>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</si>
  <si>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</si>
  <si>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</si>
  <si>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</si>
  <si>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</si>
  <si>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</si>
  <si>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</si>
  <si>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</si>
  <si>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</si>
  <si>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</si>
  <si>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</si>
  <si>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</si>
  <si>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</si>
  <si>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</si>
  <si>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</si>
  <si>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</si>
  <si>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</si>
  <si>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</si>
  <si>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</si>
  <si>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</si>
  <si>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</si>
  <si>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</si>
  <si>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</si>
  <si>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</si>
  <si>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</si>
  <si>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</si>
  <si>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</si>
  <si>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</si>
  <si>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</si>
  <si>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</si>
  <si>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</si>
  <si>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</si>
  <si>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</si>
  <si>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</si>
  <si>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</si>
  <si>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</si>
  <si>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</si>
  <si>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</si>
  <si>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</si>
  <si>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</si>
  <si>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</si>
  <si>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</si>
  <si>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</si>
  <si>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</si>
  <si>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</si>
  <si>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</si>
  <si>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</si>
  <si>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</si>
  <si>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</si>
  <si>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</si>
  <si>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</si>
  <si>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</si>
  <si>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</si>
  <si>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</si>
  <si>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</si>
  <si>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</si>
  <si>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</si>
  <si>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</si>
  <si>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</si>
  <si>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</si>
  <si>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</si>
  <si>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</si>
  <si>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</si>
  <si>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</si>
  <si>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</si>
  <si>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</si>
  <si>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</si>
  <si>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</si>
  <si>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</si>
  <si>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</si>
  <si>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</si>
  <si>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</si>
  <si>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</si>
  <si>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</si>
  <si>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</si>
  <si>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</si>
  <si>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</si>
  <si>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</si>
  <si>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</si>
  <si>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</si>
  <si>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</si>
  <si>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</si>
  <si>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</si>
  <si>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</si>
  <si>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</si>
  <si>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</si>
  <si>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</si>
  <si>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</si>
  <si>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</si>
  <si>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</si>
  <si>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</si>
  <si>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</si>
  <si>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</si>
  <si>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</si>
  <si>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</si>
  <si>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</si>
  <si>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</si>
  <si>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</si>
  <si>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</si>
  <si>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</si>
  <si>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</si>
  <si>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</si>
  <si>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</si>
  <si>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</si>
  <si>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</si>
  <si>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</si>
  <si>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</si>
  <si>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</si>
  <si>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</si>
  <si>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</si>
  <si>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</si>
  <si>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</si>
  <si>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</si>
  <si>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</si>
  <si>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</si>
  <si>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</si>
  <si>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</si>
  <si>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</si>
  <si>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</si>
  <si>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</si>
  <si>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</si>
  <si>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</si>
  <si>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</si>
  <si>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</si>
  <si>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</si>
  <si>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</si>
  <si>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</si>
  <si>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</si>
  <si>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</si>
  <si>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</si>
  <si>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</si>
  <si>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</si>
  <si>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</si>
  <si>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</si>
  <si>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</si>
  <si>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</si>
  <si>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</si>
  <si>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</si>
  <si>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</si>
  <si>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</si>
  <si>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</si>
  <si>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</si>
  <si>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</si>
  <si>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</si>
  <si>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</si>
  <si>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</si>
  <si>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</si>
  <si>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</si>
  <si>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</si>
  <si>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</si>
  <si>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</si>
  <si>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</si>
  <si>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</si>
  <si>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</si>
  <si>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</si>
  <si>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</si>
  <si>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</si>
  <si>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</si>
  <si>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</si>
  <si>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</si>
  <si>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</si>
  <si>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</si>
  <si>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</si>
  <si>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</si>
  <si>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</si>
  <si>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</si>
  <si>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</si>
  <si>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</si>
  <si>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</si>
  <si>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</si>
  <si>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</si>
  <si>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</si>
  <si>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</si>
  <si>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</si>
  <si>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</si>
  <si>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</si>
  <si>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</si>
  <si>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</si>
  <si>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</si>
  <si>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</si>
  <si>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</si>
  <si>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</si>
  <si>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</si>
  <si>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</si>
  <si>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</si>
  <si>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</si>
  <si>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</si>
  <si>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</si>
  <si>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</si>
  <si>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</si>
  <si>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</si>
  <si>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</si>
  <si>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</si>
  <si>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</si>
  <si>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</si>
  <si>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</si>
  <si>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</si>
  <si>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</si>
  <si>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</si>
  <si>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</si>
  <si>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</si>
  <si>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</si>
  <si>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</si>
  <si>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</si>
  <si>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</si>
  <si>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</si>
  <si>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</si>
  <si>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</si>
  <si>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</si>
  <si>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</si>
  <si>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</si>
  <si>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</si>
  <si>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</si>
  <si>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</si>
  <si>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</si>
  <si>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</si>
  <si>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</si>
  <si>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</si>
  <si>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</si>
  <si>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</si>
  <si>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</si>
  <si>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</si>
  <si>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</si>
  <si>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</si>
  <si>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</si>
  <si>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</si>
  <si>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</si>
  <si>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</si>
  <si>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</si>
  <si>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</si>
  <si>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</si>
  <si>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</si>
  <si>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</si>
  <si>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</si>
  <si>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</si>
  <si>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</si>
  <si>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</si>
  <si>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</si>
  <si>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</si>
  <si>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</si>
  <si>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</si>
  <si>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</si>
  <si>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</si>
  <si>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</si>
  <si>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</si>
  <si>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</si>
  <si>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</si>
  <si>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</si>
  <si>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</si>
  <si>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</si>
  <si>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</si>
  <si>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</si>
  <si>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</si>
  <si>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</si>
  <si>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</si>
  <si>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</si>
  <si>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</si>
  <si>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</si>
  <si>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</si>
  <si>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</si>
  <si>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</si>
  <si>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</si>
  <si>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</si>
  <si>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</si>
  <si>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</si>
  <si>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</si>
  <si>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</si>
  <si>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</si>
  <si>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</si>
  <si>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</si>
  <si>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</si>
  <si>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</si>
  <si>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</si>
  <si>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</si>
  <si>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</si>
  <si>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</si>
  <si>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</si>
  <si>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</si>
  <si>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</si>
  <si>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</si>
  <si>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</si>
  <si>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</si>
  <si>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</si>
  <si>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</si>
  <si>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</si>
  <si>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</si>
  <si>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</si>
  <si>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</si>
  <si>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</si>
  <si>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</si>
  <si>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</si>
  <si>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</si>
  <si>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</si>
  <si>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</si>
  <si>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</si>
  <si>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</si>
  <si>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</si>
  <si>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</si>
  <si>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</si>
  <si>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</si>
  <si>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</si>
  <si>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</si>
  <si>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</si>
  <si>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</si>
  <si>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</si>
  <si>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</si>
  <si>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</si>
  <si>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</si>
  <si>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</si>
  <si>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</si>
  <si>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</si>
  <si>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</si>
  <si>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</si>
  <si>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</si>
  <si>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</si>
  <si>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</si>
  <si>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</si>
  <si>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</si>
  <si>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</si>
  <si>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</si>
  <si>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</si>
  <si>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</si>
  <si>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</si>
  <si>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</si>
  <si>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</si>
  <si>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</si>
  <si>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</si>
  <si>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</si>
  <si>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</si>
  <si>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</si>
  <si>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</si>
  <si>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</si>
  <si>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</si>
  <si>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</si>
  <si>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</si>
  <si>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</si>
  <si>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</si>
  <si>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</si>
  <si>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</si>
  <si>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</si>
  <si>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</si>
  <si>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</si>
  <si>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</si>
  <si>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</si>
  <si>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</si>
  <si>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</si>
  <si>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</si>
  <si>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</si>
  <si>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</si>
  <si>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</si>
  <si>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</si>
  <si>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</si>
  <si>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</si>
  <si>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</si>
  <si>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</si>
  <si>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</si>
  <si>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</si>
  <si>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</si>
  <si>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</si>
  <si>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</si>
  <si>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</si>
  <si>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</si>
  <si>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</si>
  <si>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</si>
  <si>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</si>
  <si>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</si>
  <si>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</si>
  <si>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</si>
  <si>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</si>
  <si>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</si>
  <si>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</si>
  <si>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</si>
  <si>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</si>
  <si>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</si>
  <si>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</si>
  <si>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</si>
  <si>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</si>
  <si>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</si>
  <si>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</si>
  <si>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</si>
  <si>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</si>
  <si>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</si>
  <si>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</si>
  <si>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</si>
  <si>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</si>
  <si>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</si>
  <si>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</si>
  <si>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</si>
  <si>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</si>
  <si>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</si>
  <si>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</si>
  <si>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</si>
  <si>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</si>
  <si>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</si>
  <si>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</si>
  <si>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</si>
  <si>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</si>
  <si>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</si>
  <si>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</si>
  <si>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</si>
  <si>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</si>
  <si>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</si>
  <si>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</si>
  <si>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</si>
  <si>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</si>
  <si>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</si>
  <si>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</si>
  <si>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</si>
  <si>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</si>
  <si>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</si>
  <si>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</si>
  <si>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</si>
  <si>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</si>
  <si>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</si>
  <si>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</si>
  <si>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</si>
  <si>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</si>
  <si>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</si>
  <si>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</si>
  <si>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</si>
  <si>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</si>
  <si>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</si>
  <si>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</si>
  <si>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</si>
  <si>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</si>
  <si>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</si>
  <si>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</si>
  <si>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</si>
  <si>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</si>
  <si>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</si>
  <si>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</si>
  <si>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</si>
  <si>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</si>
  <si>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</si>
  <si>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</si>
  <si>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</si>
  <si>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</si>
  <si>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</si>
  <si>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</si>
  <si>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</si>
  <si>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</si>
  <si>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</si>
  <si>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</si>
  <si>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</si>
  <si>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</si>
  <si>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</si>
  <si>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</si>
  <si>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</si>
  <si>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</si>
  <si>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</si>
  <si>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</si>
  <si>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</si>
  <si>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</si>
  <si>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</si>
  <si>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</si>
  <si>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</si>
  <si>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</si>
  <si>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</si>
  <si>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</si>
  <si>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</si>
  <si>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</si>
  <si>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</si>
  <si>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</si>
  <si>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</si>
  <si>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</si>
  <si>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</si>
  <si>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</si>
  <si>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</si>
  <si>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</si>
  <si>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</si>
  <si>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</si>
  <si>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</si>
  <si>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</si>
  <si>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</si>
  <si>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</si>
  <si>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</si>
  <si>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</si>
  <si>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</si>
  <si>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</si>
  <si>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</si>
  <si>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</si>
  <si>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</si>
  <si>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</si>
  <si>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</si>
  <si>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</si>
  <si>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</si>
  <si>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</si>
  <si>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</si>
  <si>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</si>
  <si>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</si>
  <si>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</si>
  <si>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</si>
  <si>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</si>
  <si>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</si>
  <si>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</si>
  <si>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</si>
  <si>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</si>
  <si>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</si>
  <si>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</si>
  <si>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</si>
  <si>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</si>
  <si>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</si>
  <si>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</si>
  <si>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</si>
  <si>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</si>
  <si>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</si>
  <si>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</si>
  <si>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</si>
  <si>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</si>
  <si>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</si>
  <si>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</si>
  <si>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</si>
  <si>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</si>
  <si>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</si>
  <si>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</si>
  <si>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</si>
  <si>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</si>
  <si>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</si>
  <si>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</si>
  <si>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</si>
  <si>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</si>
  <si>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</si>
  <si>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</si>
  <si>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</si>
  <si>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</si>
  <si>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</si>
  <si>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</si>
  <si>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</si>
  <si>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</si>
  <si>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</si>
  <si>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</si>
  <si>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</si>
  <si>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</si>
  <si>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</si>
  <si>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</si>
  <si>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</si>
  <si>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</si>
  <si>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</si>
  <si>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</si>
  <si>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</si>
  <si>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</si>
  <si>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</si>
  <si>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</si>
  <si>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</si>
  <si>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</si>
  <si>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</si>
  <si>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</si>
  <si>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</si>
  <si>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</si>
  <si>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</si>
  <si>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</si>
  <si>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</si>
  <si>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</si>
  <si>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</si>
  <si>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</si>
  <si>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</si>
  <si>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</si>
  <si>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</si>
  <si>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</si>
  <si>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</si>
  <si>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</si>
  <si>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</si>
  <si>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</si>
  <si>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</si>
  <si>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</si>
  <si>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</si>
  <si>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</si>
  <si>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</si>
  <si>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</si>
  <si>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</si>
  <si>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</si>
  <si>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</si>
  <si>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</si>
  <si>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</si>
  <si>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</si>
  <si>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</si>
  <si>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</si>
  <si>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</si>
  <si>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</si>
  <si>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</si>
  <si>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</si>
  <si>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</si>
  <si>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</si>
  <si>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</si>
  <si>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</si>
  <si>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</si>
  <si>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</si>
  <si>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</si>
  <si>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</si>
  <si>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</si>
  <si>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</si>
  <si>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</si>
  <si>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</si>
  <si>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</si>
  <si>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</si>
  <si>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</si>
  <si>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</si>
  <si>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</si>
  <si>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</si>
  <si>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</si>
  <si>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</si>
  <si>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</si>
  <si>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</si>
  <si>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</si>
  <si>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</si>
  <si>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</si>
  <si>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</si>
  <si>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</si>
  <si>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</si>
  <si>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</si>
  <si>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</si>
  <si>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</si>
  <si>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</si>
  <si>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</si>
  <si>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</si>
  <si>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</si>
  <si>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</si>
  <si>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</si>
  <si>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</si>
  <si>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</si>
  <si>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</si>
  <si>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</si>
  <si>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</si>
  <si>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</si>
  <si>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</si>
  <si>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</si>
  <si>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</si>
  <si>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</si>
  <si>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</si>
  <si>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</si>
  <si>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</si>
  <si>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</si>
  <si>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</si>
  <si>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</si>
  <si>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</si>
  <si>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</si>
  <si>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</si>
  <si>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</si>
  <si>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</si>
  <si>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</si>
  <si>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</si>
  <si>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</si>
  <si>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</si>
  <si>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</si>
  <si>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</si>
  <si>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</si>
  <si>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</si>
  <si>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</si>
  <si>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</si>
  <si>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</si>
  <si>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</si>
  <si>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</si>
  <si>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</si>
  <si>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</si>
  <si>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</si>
  <si>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</si>
  <si>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</si>
  <si>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</si>
  <si>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</si>
  <si>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</si>
  <si>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</si>
  <si>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</si>
  <si>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</si>
  <si>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</si>
  <si>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</si>
  <si>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</si>
  <si>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</si>
  <si>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</si>
  <si>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</si>
  <si>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</si>
  <si>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</si>
  <si>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</si>
  <si>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</si>
  <si>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</si>
  <si>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</si>
  <si>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</si>
  <si>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</si>
  <si>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</si>
  <si>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</si>
  <si>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</si>
  <si>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</si>
  <si>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</si>
  <si>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</si>
  <si>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</si>
  <si>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</si>
  <si>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</si>
  <si>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</si>
  <si>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</si>
  <si>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</si>
  <si>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</si>
  <si>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</si>
  <si>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</si>
  <si>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</si>
  <si>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</si>
  <si>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</si>
  <si>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</si>
  <si>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</si>
  <si>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</si>
  <si>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</si>
  <si>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</si>
  <si>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</si>
  <si>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</si>
  <si>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</si>
  <si>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</si>
  <si>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</si>
  <si>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</si>
  <si>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</si>
  <si>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</si>
  <si>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</si>
  <si>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</si>
  <si>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</si>
  <si>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</si>
  <si>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</si>
  <si>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</si>
  <si>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</si>
  <si>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</si>
  <si>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</si>
  <si>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</si>
  <si>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</si>
  <si>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</si>
  <si>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</si>
  <si>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</si>
  <si>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</si>
  <si>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</si>
  <si>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</si>
  <si>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</si>
  <si>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</si>
  <si>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</si>
  <si>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</si>
  <si>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</si>
  <si>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</si>
  <si>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</si>
  <si>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</si>
  <si>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</si>
  <si>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</si>
  <si>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</si>
  <si>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</si>
  <si>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</si>
  <si>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</si>
  <si>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</si>
  <si>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</si>
  <si>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</si>
  <si>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</si>
  <si>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</si>
  <si>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</si>
  <si>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</si>
  <si>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</si>
  <si>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</si>
  <si>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</si>
  <si>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</si>
  <si>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</si>
  <si>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</si>
  <si>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</si>
  <si>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</si>
  <si>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</si>
  <si>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</si>
  <si>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</si>
  <si>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</si>
  <si>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</si>
  <si>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</si>
  <si>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</si>
  <si>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</si>
  <si>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</si>
  <si>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</si>
  <si>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</si>
  <si>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</si>
  <si>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</si>
  <si>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</si>
  <si>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</si>
  <si>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</si>
  <si>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</si>
  <si>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</si>
  <si>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</si>
  <si>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</si>
  <si>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</si>
  <si>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</si>
  <si>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</si>
  <si>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</si>
  <si>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</si>
  <si>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</si>
  <si>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</si>
  <si>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</si>
  <si>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</si>
  <si>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</si>
  <si>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</si>
  <si>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</si>
  <si>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</si>
  <si>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</si>
  <si>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</si>
  <si>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</si>
  <si>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</si>
  <si>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</si>
  <si>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</si>
  <si>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</si>
  <si>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</si>
  <si>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</si>
  <si>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</si>
  <si>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</si>
  <si>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</si>
  <si>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</si>
  <si>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</si>
  <si>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</si>
  <si>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</si>
  <si>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</si>
  <si>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</si>
  <si>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</si>
  <si>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</si>
  <si>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</si>
  <si>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</si>
  <si>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</si>
  <si>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</si>
  <si>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</si>
  <si>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</si>
  <si>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</si>
  <si>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</si>
  <si>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</si>
  <si>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</si>
  <si>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</si>
  <si>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</si>
  <si>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</si>
  <si>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</si>
  <si>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</si>
  <si>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</si>
  <si>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</si>
  <si>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</si>
  <si>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</si>
  <si>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</si>
  <si>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</si>
  <si>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</si>
  <si>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</si>
  <si>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</si>
  <si>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</si>
  <si>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</si>
  <si>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</si>
  <si>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</si>
  <si>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</si>
  <si>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</si>
  <si>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</si>
  <si>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</si>
  <si>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</si>
  <si>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</si>
  <si>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</si>
  <si>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</si>
  <si>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</si>
  <si>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</si>
  <si>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</si>
  <si>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</si>
  <si>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</si>
  <si>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</si>
  <si>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</si>
  <si>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</si>
  <si>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</si>
  <si>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</si>
  <si>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</si>
  <si>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</si>
  <si>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</si>
  <si>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</si>
  <si>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</si>
  <si>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</si>
  <si>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</si>
  <si>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</si>
  <si>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</si>
  <si>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</si>
  <si>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</si>
  <si>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</si>
  <si>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</si>
  <si>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</si>
  <si>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</si>
  <si>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</si>
  <si>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</si>
  <si>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</si>
  <si>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</si>
  <si>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</si>
  <si>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</si>
  <si>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</si>
  <si>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</si>
  <si>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</si>
  <si>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</si>
  <si>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</si>
  <si>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</si>
  <si>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</si>
  <si>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</si>
  <si>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</si>
  <si>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</si>
  <si>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</si>
  <si>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</si>
  <si>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</si>
  <si>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</si>
  <si>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</si>
  <si>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</si>
  <si>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</si>
  <si>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</si>
  <si>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</si>
  <si>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</si>
  <si>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</si>
  <si>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</si>
  <si>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</si>
  <si>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</si>
  <si>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</si>
  <si>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</si>
  <si>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</si>
  <si>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</si>
  <si>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</si>
  <si>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</si>
  <si>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</si>
  <si>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</si>
  <si>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</si>
  <si>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</si>
  <si>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</si>
  <si>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</si>
  <si>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</si>
  <si>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</si>
  <si>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</si>
  <si>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</si>
  <si>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</si>
  <si>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</si>
  <si>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</si>
  <si>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</si>
  <si>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</si>
  <si>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</si>
  <si>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</si>
  <si>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</si>
  <si>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</si>
  <si>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</si>
  <si>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</si>
  <si>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</si>
  <si>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</si>
  <si>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</si>
  <si>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</si>
  <si>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</si>
  <si>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</si>
  <si>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</si>
  <si>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</si>
  <si>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</si>
  <si>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</si>
  <si>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</si>
  <si>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</si>
  <si>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</si>
  <si>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</si>
  <si>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</si>
  <si>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</si>
  <si>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</si>
  <si>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</si>
  <si>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</si>
  <si>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</si>
  <si>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</si>
  <si>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</si>
  <si>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</si>
  <si>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</si>
  <si>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</si>
  <si>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</si>
  <si>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</si>
  <si>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</si>
  <si>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</si>
  <si>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</si>
  <si>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</si>
  <si>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</si>
  <si>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</si>
  <si>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</si>
  <si>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</si>
  <si>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</si>
  <si>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</si>
  <si>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</si>
  <si>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</si>
  <si>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</si>
  <si>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</si>
  <si>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</si>
  <si>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</si>
  <si>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</si>
  <si>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</si>
  <si>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</si>
  <si>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</si>
  <si>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</si>
  <si>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</si>
  <si>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</si>
  <si>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</si>
  <si>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</si>
  <si>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</si>
  <si>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</si>
  <si>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</si>
  <si>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</si>
  <si>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</si>
  <si>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</si>
  <si>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</si>
  <si>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</si>
  <si>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</si>
  <si>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</si>
  <si>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</si>
  <si>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</si>
  <si>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</si>
  <si>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</si>
  <si>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</si>
  <si>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</si>
  <si>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</si>
  <si>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</si>
  <si>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</si>
  <si>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</si>
  <si>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</si>
  <si>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</si>
  <si>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</si>
  <si>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</si>
  <si>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</si>
  <si>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</si>
  <si>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</si>
  <si>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</si>
  <si>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</si>
  <si>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</si>
  <si>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</si>
  <si>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</si>
  <si>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</si>
  <si>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</si>
  <si>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</si>
  <si>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</si>
  <si>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</si>
  <si>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</si>
  <si>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</si>
  <si>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</si>
  <si>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</si>
  <si>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</si>
  <si>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</si>
  <si>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</si>
  <si>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</si>
  <si>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</si>
  <si>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</si>
  <si>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</si>
  <si>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</si>
  <si>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</si>
  <si>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</si>
  <si>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</si>
  <si>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</si>
  <si>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</si>
  <si>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</si>
  <si>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</si>
  <si>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</si>
  <si>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</si>
  <si>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</si>
  <si>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</si>
  <si>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</si>
  <si>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</si>
  <si>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</si>
  <si>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</si>
  <si>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</si>
  <si>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</si>
  <si>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</si>
  <si>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</si>
  <si>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</si>
  <si>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</si>
  <si>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</si>
  <si>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</si>
  <si>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</si>
  <si>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</si>
  <si>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</si>
  <si>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</si>
  <si>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</si>
  <si>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</si>
  <si>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</si>
  <si>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</si>
  <si>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</si>
  <si>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</si>
  <si>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</si>
  <si>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</si>
  <si>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</si>
  <si>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</si>
  <si>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</si>
  <si>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</si>
  <si>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</si>
  <si>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</si>
  <si>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</si>
  <si>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</si>
  <si>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</si>
  <si>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</si>
  <si>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</si>
  <si>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</si>
  <si>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</si>
  <si>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</si>
  <si>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</si>
  <si>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</si>
  <si>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</si>
  <si>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</si>
  <si>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</si>
  <si>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</si>
  <si>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</si>
  <si>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</si>
  <si>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</si>
  <si>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</si>
  <si>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</si>
  <si>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</si>
  <si>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</si>
  <si>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</si>
  <si>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</si>
  <si>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</si>
  <si>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</si>
  <si>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</si>
  <si>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</si>
  <si>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</si>
  <si>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</si>
  <si>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</si>
  <si>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</si>
  <si>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</si>
  <si>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</si>
  <si>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</si>
  <si>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</si>
  <si>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</si>
  <si>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</si>
  <si>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</si>
  <si>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</si>
  <si>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</si>
  <si>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</si>
  <si>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</si>
  <si>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</si>
  <si>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</si>
  <si>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</si>
  <si>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</si>
  <si>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</si>
  <si>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</si>
  <si>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</si>
  <si>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</si>
  <si>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</si>
  <si>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</si>
  <si>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</si>
  <si>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</si>
  <si>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</si>
  <si>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</si>
  <si>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</si>
  <si>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</si>
  <si>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</si>
  <si>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</si>
  <si>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</si>
  <si>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</si>
  <si>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</si>
  <si>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</si>
  <si>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</si>
  <si>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</si>
  <si>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</si>
  <si>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</si>
  <si>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</si>
  <si>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</si>
  <si>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</si>
  <si>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</si>
  <si>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</si>
  <si>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</si>
  <si>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</si>
  <si>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</si>
  <si>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</si>
  <si>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</si>
  <si>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</si>
  <si>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</si>
  <si>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</si>
  <si>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</si>
  <si>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</si>
  <si>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</si>
  <si>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</si>
  <si>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</si>
  <si>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</si>
  <si>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</si>
  <si>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</si>
  <si>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</si>
  <si>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</si>
  <si>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</si>
  <si>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</si>
  <si>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</si>
  <si>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</si>
  <si>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</si>
  <si>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</si>
  <si>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</si>
  <si>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</si>
  <si>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</si>
  <si>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</si>
  <si>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</si>
  <si>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</si>
  <si>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</si>
  <si>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</si>
  <si>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</si>
  <si>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</si>
  <si>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</si>
  <si>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</si>
  <si>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</si>
  <si>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</si>
  <si>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</si>
  <si>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</si>
  <si>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</si>
  <si>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</si>
  <si>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</si>
  <si>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</si>
  <si>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</si>
  <si>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</si>
  <si>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</si>
  <si>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</si>
  <si>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</si>
  <si>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</si>
  <si>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</si>
  <si>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</si>
  <si>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</si>
  <si>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</si>
  <si>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</si>
  <si>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</si>
  <si>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</si>
  <si>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</si>
  <si>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</si>
  <si>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</si>
  <si>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</si>
  <si>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</si>
  <si>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</si>
  <si>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</si>
  <si>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</si>
  <si>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</si>
  <si>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</si>
  <si>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</si>
  <si>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</si>
  <si>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</si>
  <si>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</si>
  <si>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</si>
  <si>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</si>
  <si>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</si>
  <si>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</si>
  <si>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</si>
  <si>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</si>
  <si>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</si>
  <si>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</si>
  <si>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</si>
  <si>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</si>
  <si>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</si>
  <si>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</si>
  <si>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</si>
  <si>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</si>
  <si>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</si>
  <si>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</si>
  <si>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</si>
  <si>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</si>
  <si>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</si>
  <si>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</si>
  <si>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</si>
  <si>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</si>
  <si>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</si>
  <si>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</si>
  <si>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</si>
  <si>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</si>
  <si>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</si>
  <si>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</si>
  <si>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</si>
  <si>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</si>
  <si>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</si>
  <si>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</si>
  <si>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</si>
  <si>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</si>
  <si>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</si>
  <si>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</si>
  <si>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</si>
  <si>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</si>
  <si>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</si>
  <si>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</si>
  <si>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</si>
  <si>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</si>
  <si>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</si>
  <si>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</si>
  <si>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</si>
  <si>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</si>
  <si>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</si>
  <si>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</si>
  <si>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</si>
  <si>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</si>
  <si>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</si>
  <si>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</si>
  <si>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</si>
  <si>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</si>
  <si>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</si>
  <si>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</si>
  <si>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</si>
  <si>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</si>
  <si>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</si>
  <si>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</si>
  <si>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</si>
  <si>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</si>
  <si>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</si>
  <si>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</si>
  <si>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</si>
  <si>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</si>
  <si>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</si>
  <si>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</si>
  <si>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</si>
  <si>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</si>
  <si>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</si>
  <si>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</si>
  <si>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</si>
  <si>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</si>
  <si>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</si>
  <si>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</si>
  <si>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</si>
  <si>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</si>
  <si>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</si>
  <si>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</si>
  <si>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</si>
  <si>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</si>
  <si>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</si>
  <si>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</si>
  <si>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</si>
  <si>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</si>
  <si>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</si>
  <si>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</si>
  <si>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</si>
  <si>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</si>
  <si>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</si>
  <si>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</si>
  <si>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</si>
  <si>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</si>
  <si>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</si>
  <si>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</si>
  <si>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</si>
  <si>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</si>
  <si>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</si>
  <si>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</si>
  <si>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</si>
  <si>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</si>
  <si>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</si>
  <si>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</si>
  <si>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</si>
  <si>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</si>
  <si>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</si>
  <si>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</si>
  <si>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</si>
  <si>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</si>
  <si>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</si>
  <si>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</si>
  <si>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</si>
  <si>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</si>
  <si>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</si>
  <si>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</si>
  <si>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</si>
  <si>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</si>
  <si>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</si>
  <si>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</si>
  <si>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</si>
  <si>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</si>
  <si>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</si>
  <si>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</si>
  <si>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</si>
  <si>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</si>
  <si>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</si>
  <si>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</si>
  <si>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</si>
  <si>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</si>
  <si>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</si>
  <si>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</si>
  <si>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</si>
  <si>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</si>
  <si>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</si>
  <si>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</si>
  <si>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</si>
  <si>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</si>
  <si>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</si>
  <si>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</si>
  <si>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</si>
  <si>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</si>
  <si>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</si>
  <si>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</si>
  <si>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</si>
  <si>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</si>
  <si>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</si>
  <si>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</si>
  <si>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</si>
  <si>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</si>
  <si>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</si>
  <si>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</si>
  <si>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</si>
  <si>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</si>
  <si>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</si>
  <si>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</si>
  <si>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</si>
  <si>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</si>
  <si>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</si>
  <si>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</si>
  <si>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</si>
  <si>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</si>
  <si>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</si>
  <si>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</si>
  <si>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</si>
  <si>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</si>
  <si>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</si>
  <si>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</si>
  <si>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</si>
  <si>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</si>
  <si>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</si>
  <si>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</si>
  <si>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</si>
  <si>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</si>
  <si>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</si>
  <si>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</si>
  <si>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</si>
  <si>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</si>
  <si>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</si>
  <si>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</si>
  <si>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</si>
  <si>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</si>
  <si>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</si>
  <si>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</si>
  <si>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</si>
  <si>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</si>
  <si>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</si>
  <si>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</si>
  <si>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</si>
  <si>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</si>
  <si>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</si>
  <si>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</si>
  <si>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</si>
  <si>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</si>
  <si>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</si>
  <si>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</si>
  <si>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</si>
  <si>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</si>
  <si>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</si>
  <si>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</si>
  <si>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</si>
  <si>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</si>
  <si>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</si>
  <si>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</si>
  <si>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</si>
  <si>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</si>
  <si>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</si>
  <si>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</si>
  <si>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</si>
  <si>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</si>
  <si>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</si>
  <si>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</si>
  <si>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</si>
  <si>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</si>
  <si>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</si>
  <si>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</si>
  <si>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</si>
  <si>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</si>
  <si>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</si>
  <si>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</si>
  <si>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</si>
  <si>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</si>
  <si>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</si>
  <si>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</si>
  <si>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</si>
  <si>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</si>
  <si>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</si>
  <si>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</si>
  <si>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</si>
  <si>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</si>
  <si>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</si>
  <si>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</si>
  <si>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</si>
  <si>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</si>
  <si>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</si>
  <si>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</si>
  <si>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</si>
  <si>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</si>
  <si>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</si>
  <si>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</si>
  <si>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</si>
  <si>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</si>
  <si>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</si>
  <si>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</si>
  <si>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</si>
  <si>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</si>
  <si>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</si>
  <si>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</si>
  <si>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</si>
  <si>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</si>
  <si>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</si>
  <si>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</si>
  <si>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</si>
  <si>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</si>
  <si>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</si>
  <si>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</si>
  <si>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</si>
  <si>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</si>
  <si>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</si>
  <si>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</si>
  <si>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</si>
  <si>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</si>
  <si>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</si>
  <si>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</si>
  <si>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</si>
  <si>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</si>
  <si>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</si>
  <si>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</si>
  <si>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</si>
  <si>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</si>
  <si>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</si>
  <si>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</si>
  <si>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</si>
  <si>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</si>
  <si>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</si>
  <si>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</si>
  <si>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</si>
  <si>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</si>
  <si>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</si>
  <si>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</si>
  <si>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</si>
  <si>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</si>
  <si>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</si>
  <si>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</si>
  <si>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</si>
  <si>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</si>
  <si>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</si>
  <si>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</si>
  <si>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</si>
  <si>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</si>
  <si>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</si>
  <si>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</si>
  <si>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</si>
  <si>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</si>
  <si>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</si>
  <si>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</si>
  <si>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</si>
  <si>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</si>
  <si>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</si>
  <si>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</si>
  <si>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</si>
  <si>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</si>
  <si>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</si>
  <si>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</si>
  <si>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</si>
  <si>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</si>
  <si>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</si>
  <si>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</si>
  <si>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</si>
  <si>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</si>
  <si>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</si>
  <si>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</si>
  <si>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</si>
  <si>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</si>
  <si>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</si>
  <si>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</si>
  <si>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</si>
  <si>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</si>
  <si>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</si>
  <si>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</si>
  <si>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</si>
  <si>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</si>
  <si>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</si>
  <si>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</si>
  <si>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</si>
  <si>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</si>
  <si>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</si>
  <si>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</si>
  <si>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</si>
  <si>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</si>
  <si>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</si>
  <si>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</si>
  <si>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</si>
  <si>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</si>
  <si>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</si>
  <si>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</si>
  <si>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</si>
  <si>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</si>
  <si>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</si>
  <si>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</si>
  <si>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</si>
  <si>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</si>
  <si>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</si>
  <si>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</si>
  <si>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</si>
  <si>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</si>
  <si>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</si>
  <si>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</si>
  <si>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</si>
  <si>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</si>
  <si>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</si>
  <si>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</si>
  <si>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</si>
  <si>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</si>
  <si>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</si>
  <si>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</si>
  <si>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</si>
  <si>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</si>
  <si>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</si>
  <si>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</si>
  <si>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</si>
  <si>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</si>
  <si>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</si>
  <si>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</si>
  <si>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</si>
  <si>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</si>
  <si>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</si>
  <si>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</si>
  <si>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</si>
  <si>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</si>
  <si>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</si>
  <si>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</si>
  <si>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</si>
  <si>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</si>
  <si>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</si>
  <si>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</si>
  <si>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</si>
  <si>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</si>
  <si>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</si>
  <si>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</si>
  <si>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</si>
  <si>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</si>
  <si>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</si>
  <si>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</si>
  <si>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</si>
  <si>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</si>
  <si>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</si>
  <si>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</si>
  <si>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</si>
  <si>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</si>
  <si>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</si>
  <si>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</si>
  <si>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</si>
  <si>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</si>
  <si>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</si>
  <si>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</si>
  <si>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</si>
  <si>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</si>
  <si>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</si>
  <si>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</si>
  <si>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</si>
  <si>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</si>
  <si>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</si>
  <si>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</si>
  <si>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</si>
  <si>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</si>
  <si>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</si>
  <si>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</si>
  <si>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</si>
  <si>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</si>
  <si>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</si>
  <si>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</si>
  <si>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</si>
  <si>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</si>
  <si>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</si>
  <si>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</si>
  <si>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</si>
  <si>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</si>
  <si>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</si>
  <si>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</si>
  <si>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</si>
  <si>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</si>
  <si>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</si>
  <si>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</si>
  <si>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</si>
  <si>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</si>
  <si>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</si>
  <si>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</si>
  <si>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</si>
  <si>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</si>
  <si>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</si>
  <si>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</si>
  <si>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</si>
  <si>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</si>
  <si>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</si>
  <si>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</si>
  <si>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</si>
  <si>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</si>
  <si>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</si>
  <si>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</si>
  <si>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</si>
  <si>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処遇改善加算Ⅰロ</t>
  </si>
  <si>
    <t>処遇改善加算Ⅱイ</t>
  </si>
  <si>
    <t>処遇改善加算Ⅰイ</t>
  </si>
  <si>
    <t>処遇改善加算Ⅱロ</t>
  </si>
  <si>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</si>
  <si>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（参考）令和7年度</t>
    <rPh sb="1" eb="3">
      <t>サンコウ</t>
    </rPh>
    <rPh sb="4" eb="6">
      <t>レイワ</t>
    </rPh>
    <rPh sb="7" eb="9">
      <t>ネンド</t>
    </rPh>
    <phoneticPr fontId="6"/>
  </si>
  <si>
    <t>算定した処遇改善加算の区分
※令和8年3月時点</t>
    <phoneticPr fontId="6"/>
  </si>
  <si>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</si>
  <si>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</si>
  <si>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</si>
  <si>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</si>
  <si>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</si>
  <si>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</si>
  <si>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</si>
  <si>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</si>
  <si>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</si>
  <si>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</si>
  <si>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</si>
  <si>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</si>
  <si>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</si>
  <si>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</si>
  <si>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</si>
  <si>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</si>
  <si>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</si>
  <si>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</si>
  <si>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</si>
  <si>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</si>
  <si>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</si>
  <si>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</si>
  <si>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8"/>
  </si>
  <si>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</si>
  <si>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</si>
  <si>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</si>
  <si>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</si>
  <si>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</si>
  <si>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8"/>
  </si>
  <si>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</si>
  <si>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</si>
  <si>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</si>
  <si>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</si>
  <si>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</si>
  <si>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</si>
  <si>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</si>
  <si>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</si>
  <si>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</si>
  <si>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</si>
  <si>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</si>
  <si>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</si>
  <si>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</si>
  <si>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</si>
  <si>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</si>
  <si>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</si>
  <si>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</si>
  <si>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</si>
  <si>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</si>
  <si>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</si>
  <si>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</si>
  <si>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</si>
  <si>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</si>
  <si>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</si>
  <si>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</si>
  <si>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</si>
  <si>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</si>
  <si>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</si>
  <si>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</si>
  <si>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</si>
  <si>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</si>
  <si>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</si>
  <si>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</si>
  <si>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8"/>
  </si>
  <si>
    <t>52</t>
  </si>
  <si>
    <t>地域相談支援（地域移行支援）</t>
    <rPh sb="0" eb="2">
      <t>チイキ</t>
    </rPh>
    <rPh sb="2" eb="4">
      <t>ソウダン</t>
    </rPh>
    <rPh sb="4" eb="6">
      <t>シエン</t>
    </rPh>
    <rPh sb="7" eb="9">
      <t>チイキ</t>
    </rPh>
    <rPh sb="9" eb="11">
      <t>イコウ</t>
    </rPh>
    <rPh sb="11" eb="13">
      <t>シエン</t>
    </rPh>
    <phoneticPr fontId="8"/>
  </si>
  <si>
    <t>53</t>
  </si>
  <si>
    <t>地域相談支援（地域定着支援）</t>
    <rPh sb="0" eb="2">
      <t>チイキ</t>
    </rPh>
    <rPh sb="2" eb="4">
      <t>ソウダン</t>
    </rPh>
    <rPh sb="4" eb="6">
      <t>シエン</t>
    </rPh>
    <rPh sb="7" eb="9">
      <t>チイキ</t>
    </rPh>
    <rPh sb="9" eb="11">
      <t>テイチャク</t>
    </rPh>
    <rPh sb="11" eb="13">
      <t>シエン</t>
    </rPh>
    <phoneticPr fontId="8"/>
  </si>
  <si>
    <t>54</t>
  </si>
  <si>
    <t>障害児相談支援</t>
    <rPh sb="0" eb="2">
      <t>ショウガイ</t>
    </rPh>
    <rPh sb="2" eb="3">
      <t>ジ</t>
    </rPh>
    <rPh sb="3" eb="5">
      <t>ソウダン</t>
    </rPh>
    <rPh sb="5" eb="7">
      <t>シエン</t>
    </rPh>
    <phoneticPr fontId="8"/>
  </si>
  <si>
    <t>55</t>
  </si>
  <si>
    <t>短期入所</t>
    <rPh sb="0" eb="2">
      <t>タンキ</t>
    </rPh>
    <rPh sb="2" eb="4">
      <t>ニュウショ</t>
    </rPh>
    <phoneticPr fontId="90"/>
  </si>
  <si>
    <t>宿泊型自立訓練</t>
    <rPh sb="0" eb="3">
      <t>シュクハクガタ</t>
    </rPh>
    <rPh sb="3" eb="5">
      <t>ジリツ</t>
    </rPh>
    <rPh sb="5" eb="7">
      <t>クンレン</t>
    </rPh>
    <phoneticPr fontId="1"/>
  </si>
  <si>
    <t>就労選択支援</t>
    <rPh sb="2" eb="4">
      <t>センタク</t>
    </rPh>
    <rPh sb="4" eb="6">
      <t>シエン</t>
    </rPh>
    <phoneticPr fontId="91"/>
  </si>
  <si>
    <t>就労移行支援（養成施設）</t>
    <rPh sb="7" eb="9">
      <t>ヨウセイ</t>
    </rPh>
    <rPh sb="9" eb="11">
      <t>シセツ</t>
    </rPh>
    <phoneticPr fontId="1"/>
  </si>
  <si>
    <t>就労定着支援</t>
    <rPh sb="0" eb="2">
      <t>シュウロウ</t>
    </rPh>
    <rPh sb="2" eb="4">
      <t>テイチャク</t>
    </rPh>
    <rPh sb="4" eb="6">
      <t>シエン</t>
    </rPh>
    <phoneticPr fontId="92"/>
  </si>
  <si>
    <t>自立生活援助</t>
    <rPh sb="0" eb="2">
      <t>ジリツ</t>
    </rPh>
    <rPh sb="2" eb="4">
      <t>セイカツ</t>
    </rPh>
    <rPh sb="4" eb="6">
      <t>エンジョ</t>
    </rPh>
    <phoneticPr fontId="92"/>
  </si>
  <si>
    <t>共同生活援助（介護サービス包括型）</t>
    <rPh sb="0" eb="2">
      <t>キョウドウ</t>
    </rPh>
    <rPh sb="2" eb="4">
      <t>セイカツ</t>
    </rPh>
    <rPh sb="4" eb="6">
      <t>エンジョ</t>
    </rPh>
    <rPh sb="7" eb="9">
      <t>カイゴ</t>
    </rPh>
    <rPh sb="13" eb="15">
      <t>ホウカツ</t>
    </rPh>
    <rPh sb="15" eb="16">
      <t>ガタ</t>
    </rPh>
    <phoneticPr fontId="92"/>
  </si>
  <si>
    <t>共同生活援助（日中サービス支援型）</t>
    <rPh sb="0" eb="2">
      <t>キョウドウ</t>
    </rPh>
    <rPh sb="2" eb="4">
      <t>セイカツ</t>
    </rPh>
    <rPh sb="4" eb="6">
      <t>エンジョ</t>
    </rPh>
    <rPh sb="7" eb="9">
      <t>ニッチュウ</t>
    </rPh>
    <rPh sb="13" eb="15">
      <t>シエン</t>
    </rPh>
    <phoneticPr fontId="92"/>
  </si>
  <si>
    <t>共同生活援助（外部サービス利用型）</t>
    <rPh sb="0" eb="2">
      <t>キョウドウ</t>
    </rPh>
    <rPh sb="2" eb="4">
      <t>セイカツ</t>
    </rPh>
    <rPh sb="4" eb="6">
      <t>エンジョ</t>
    </rPh>
    <phoneticPr fontId="92"/>
  </si>
  <si>
    <t>障害者支援施設：生活介護</t>
    <rPh sb="0" eb="3">
      <t>ショウガイシャ</t>
    </rPh>
    <rPh sb="3" eb="5">
      <t>シエン</t>
    </rPh>
    <rPh sb="5" eb="7">
      <t>シセツ</t>
    </rPh>
    <rPh sb="8" eb="10">
      <t>セイカツ</t>
    </rPh>
    <phoneticPr fontId="1"/>
  </si>
  <si>
    <t>計画相談支援</t>
    <rPh sb="0" eb="2">
      <t>ケイカク</t>
    </rPh>
    <rPh sb="2" eb="4">
      <t>ソウダン</t>
    </rPh>
    <rPh sb="4" eb="6">
      <t>シエン</t>
    </rPh>
    <phoneticPr fontId="1"/>
  </si>
  <si>
    <t>加算対象外</t>
    <rPh sb="0" eb="2">
      <t>カサン</t>
    </rPh>
    <rPh sb="2" eb="4">
      <t>タイショウ</t>
    </rPh>
    <rPh sb="4" eb="5">
      <t>ガイ</t>
    </rPh>
    <phoneticPr fontId="6"/>
  </si>
  <si>
    <t>地域相談支援（地域移行支援）</t>
    <rPh sb="0" eb="2">
      <t>チイキ</t>
    </rPh>
    <rPh sb="2" eb="4">
      <t>ソウダン</t>
    </rPh>
    <rPh sb="4" eb="6">
      <t>シエン</t>
    </rPh>
    <rPh sb="7" eb="9">
      <t>チイキ</t>
    </rPh>
    <rPh sb="9" eb="11">
      <t>イコウ</t>
    </rPh>
    <rPh sb="11" eb="13">
      <t>シエン</t>
    </rPh>
    <phoneticPr fontId="1"/>
  </si>
  <si>
    <t>地域相談支援（地域定着支援）</t>
    <rPh sb="0" eb="2">
      <t>チイキ</t>
    </rPh>
    <rPh sb="2" eb="4">
      <t>ソウダン</t>
    </rPh>
    <rPh sb="4" eb="6">
      <t>シエン</t>
    </rPh>
    <rPh sb="7" eb="9">
      <t>チイキ</t>
    </rPh>
    <rPh sb="9" eb="11">
      <t>テイチャク</t>
    </rPh>
    <rPh sb="11" eb="13">
      <t>シエン</t>
    </rPh>
    <phoneticPr fontId="1"/>
  </si>
  <si>
    <t>障害児相談支援</t>
    <rPh sb="0" eb="2">
      <t>ショウガイ</t>
    </rPh>
    <rPh sb="2" eb="3">
      <t>ジ</t>
    </rPh>
    <rPh sb="3" eb="5">
      <t>ソウダン</t>
    </rPh>
    <rPh sb="5" eb="7">
      <t>シエン</t>
    </rPh>
    <phoneticPr fontId="1"/>
  </si>
  <si>
    <t>対象</t>
    <rPh sb="0" eb="2">
      <t>タイショウ</t>
    </rPh>
    <phoneticPr fontId="13"/>
  </si>
  <si>
    <t>短期入所</t>
    <rPh sb="0" eb="2">
      <t>タンキ</t>
    </rPh>
    <rPh sb="2" eb="4">
      <t>ニュウショ</t>
    </rPh>
    <phoneticPr fontId="88"/>
  </si>
  <si>
    <t>宿泊型自立訓練</t>
  </si>
  <si>
    <t>就労選択支援</t>
    <rPh sb="2" eb="4">
      <t>センタク</t>
    </rPh>
    <rPh sb="4" eb="6">
      <t>シエン</t>
    </rPh>
    <phoneticPr fontId="89"/>
  </si>
  <si>
    <t>就労移行支援（養成施設）</t>
    <rPh sb="7" eb="9">
      <t>ヨウセイ</t>
    </rPh>
    <rPh sb="9" eb="11">
      <t>シセツ</t>
    </rPh>
    <phoneticPr fontId="12"/>
  </si>
  <si>
    <t>就労定着支援</t>
    <rPh sb="0" eb="2">
      <t>シュウロウ</t>
    </rPh>
    <rPh sb="2" eb="4">
      <t>テイチャク</t>
    </rPh>
    <rPh sb="4" eb="6">
      <t>シエン</t>
    </rPh>
    <phoneticPr fontId="87"/>
  </si>
  <si>
    <t>自立生活援助</t>
    <rPh sb="0" eb="2">
      <t>ジリツ</t>
    </rPh>
    <rPh sb="2" eb="4">
      <t>セイカツ</t>
    </rPh>
    <rPh sb="4" eb="6">
      <t>エンジョ</t>
    </rPh>
    <phoneticPr fontId="87"/>
  </si>
  <si>
    <t>共同生活援助（介護サービス包括型）</t>
    <rPh sb="0" eb="2">
      <t>キョウドウ</t>
    </rPh>
    <rPh sb="2" eb="4">
      <t>セイカツ</t>
    </rPh>
    <rPh sb="4" eb="6">
      <t>エンジョ</t>
    </rPh>
    <rPh sb="7" eb="9">
      <t>カイゴ</t>
    </rPh>
    <rPh sb="13" eb="15">
      <t>ホウカツ</t>
    </rPh>
    <rPh sb="15" eb="16">
      <t>ガタ</t>
    </rPh>
    <phoneticPr fontId="87"/>
  </si>
  <si>
    <t>共同生活援助（日中サービス支援型）</t>
    <rPh sb="0" eb="2">
      <t>キョウドウ</t>
    </rPh>
    <rPh sb="2" eb="4">
      <t>セイカツ</t>
    </rPh>
    <rPh sb="4" eb="6">
      <t>エンジョ</t>
    </rPh>
    <rPh sb="7" eb="9">
      <t>ニッチュウ</t>
    </rPh>
    <rPh sb="13" eb="15">
      <t>シエン</t>
    </rPh>
    <phoneticPr fontId="87"/>
  </si>
  <si>
    <t>共同生活援助（外部サービス利用型）</t>
    <rPh sb="0" eb="2">
      <t>キョウドウ</t>
    </rPh>
    <rPh sb="2" eb="4">
      <t>セイカツ</t>
    </rPh>
    <rPh sb="4" eb="6">
      <t>エンジョ</t>
    </rPh>
    <phoneticPr fontId="87"/>
  </si>
  <si>
    <t>居宅介護R8</t>
  </si>
  <si>
    <t>重度訪問介護R8</t>
  </si>
  <si>
    <t>同行援護R8</t>
  </si>
  <si>
    <t>行動援護R8</t>
  </si>
  <si>
    <t>重度障害者等包括支援R8</t>
  </si>
  <si>
    <t>生活介護R8</t>
  </si>
  <si>
    <t>施設入所支援R8</t>
  </si>
  <si>
    <t>短期入所R8</t>
    <rPh sb="0" eb="2">
      <t>タンキ</t>
    </rPh>
    <rPh sb="2" eb="4">
      <t>ニュウショ</t>
    </rPh>
    <phoneticPr fontId="63"/>
  </si>
  <si>
    <t>療養介護R8</t>
  </si>
  <si>
    <t>自立訓練_機能訓練_R8</t>
  </si>
  <si>
    <t>自立訓練_生活訓練_R8</t>
  </si>
  <si>
    <t>宿泊型自立訓練R8</t>
    <rPh sb="0" eb="3">
      <t>シュクハクガタ</t>
    </rPh>
    <rPh sb="3" eb="5">
      <t>ジリツ</t>
    </rPh>
    <rPh sb="5" eb="7">
      <t>クンレン</t>
    </rPh>
    <phoneticPr fontId="8"/>
  </si>
  <si>
    <t>就労選択支援R8</t>
    <rPh sb="2" eb="4">
      <t>センタク</t>
    </rPh>
    <rPh sb="4" eb="6">
      <t>シエン</t>
    </rPh>
    <phoneticPr fontId="64"/>
  </si>
  <si>
    <t>就労移行支援R8</t>
  </si>
  <si>
    <t>就労移行支援_養成施設_R8</t>
    <rPh sb="7" eb="9">
      <t>ヨウセイ</t>
    </rPh>
    <rPh sb="9" eb="11">
      <t>シセツ</t>
    </rPh>
    <phoneticPr fontId="8"/>
  </si>
  <si>
    <t>就労継続支援Ａ型R8</t>
  </si>
  <si>
    <t>就労継続支援Ｂ型R8</t>
  </si>
  <si>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</si>
  <si>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</si>
  <si>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</si>
  <si>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</si>
  <si>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共同生活援助_外部サービス利用型_R8</t>
    <rPh sb="0" eb="2">
      <t>キョウドウ</t>
    </rPh>
    <rPh sb="2" eb="4">
      <t>セイカツ</t>
    </rPh>
    <rPh sb="4" eb="6">
      <t>エンジョ</t>
    </rPh>
    <phoneticPr fontId="62"/>
  </si>
  <si>
    <t>児童発達支援R8</t>
  </si>
  <si>
    <t>医療型児童発達支援R8</t>
  </si>
  <si>
    <t>放課後等デイサービスR8</t>
  </si>
  <si>
    <t>居宅訪問型児童発達支援R8</t>
  </si>
  <si>
    <t>保育所等訪問支援R8</t>
  </si>
  <si>
    <t>福祉型障害児入所施設R8</t>
  </si>
  <si>
    <t>医療型障害児入所施設R8</t>
  </si>
  <si>
    <t>障害者支援施設：生活介護R8</t>
    <rPh sb="0" eb="3">
      <t>ショウガイシャ</t>
    </rPh>
    <rPh sb="3" eb="5">
      <t>シエン</t>
    </rPh>
    <rPh sb="5" eb="7">
      <t>シセツ</t>
    </rPh>
    <rPh sb="8" eb="10">
      <t>セイカツ</t>
    </rPh>
    <phoneticPr fontId="2"/>
  </si>
  <si>
    <t>障害者支援施設：自立訓練_機能訓練_R8</t>
  </si>
  <si>
    <t>障害者支援施設：自立訓練_生活訓練_R8</t>
  </si>
  <si>
    <t>障害者支援施設：就労移行支援R8</t>
  </si>
  <si>
    <t>障害者支援施設：就労継続支援Ａ型R8</t>
  </si>
  <si>
    <t>障害者支援施設：就労継続支援Ｂ型R8</t>
  </si>
  <si>
    <t>計画相談支援R8</t>
    <rPh sb="0" eb="2">
      <t>ケイカク</t>
    </rPh>
    <rPh sb="2" eb="4">
      <t>ソウダン</t>
    </rPh>
    <rPh sb="4" eb="6">
      <t>シエン</t>
    </rPh>
    <phoneticPr fontId="8"/>
  </si>
  <si>
    <t>地域相談支援_地域移行支援_R8</t>
    <rPh sb="0" eb="2">
      <t>チイキ</t>
    </rPh>
    <rPh sb="2" eb="4">
      <t>ソウダン</t>
    </rPh>
    <rPh sb="4" eb="6">
      <t>シエン</t>
    </rPh>
    <rPh sb="7" eb="9">
      <t>チイキ</t>
    </rPh>
    <rPh sb="9" eb="11">
      <t>イコウ</t>
    </rPh>
    <rPh sb="11" eb="13">
      <t>シエン</t>
    </rPh>
    <phoneticPr fontId="8"/>
  </si>
  <si>
    <t>地域相談支援_地域定着支援_R8</t>
    <rPh sb="0" eb="2">
      <t>チイキ</t>
    </rPh>
    <rPh sb="2" eb="4">
      <t>ソウダン</t>
    </rPh>
    <rPh sb="4" eb="6">
      <t>シエン</t>
    </rPh>
    <rPh sb="7" eb="9">
      <t>チイキ</t>
    </rPh>
    <rPh sb="9" eb="11">
      <t>テイチャク</t>
    </rPh>
    <rPh sb="11" eb="13">
      <t>シエン</t>
    </rPh>
    <phoneticPr fontId="8"/>
  </si>
  <si>
    <t>障害児相談支援R8</t>
    <rPh sb="0" eb="2">
      <t>ショウガイ</t>
    </rPh>
    <rPh sb="2" eb="3">
      <t>ジ</t>
    </rPh>
    <rPh sb="3" eb="5">
      <t>ソウダン</t>
    </rPh>
    <rPh sb="5" eb="7">
      <t>シエン</t>
    </rPh>
    <phoneticPr fontId="8"/>
  </si>
  <si>
    <t>申請時点で「生産性向上（業務改善及び働く環境改善）のための取組」のうち５以上の取組（うち⑱及び㉑は必須）を実施している
かつ
処遇改善加算Ⅱロの加算額の２分の１以上を基本給等の改善に充てているしている</t>
    <rPh sb="0" eb="2">
      <t>シンセイ</t>
    </rPh>
    <rPh sb="2" eb="4">
      <t>ジテン</t>
    </rPh>
    <phoneticPr fontId="6"/>
  </si>
  <si>
    <t>社会福祉連携推進法人に所属
かつ
処遇改善加算Ⅱロの加算額の２分の１以上を基本給等の改善に充てている</t>
    <phoneticPr fontId="6"/>
  </si>
  <si>
    <t>申請時点で「生産性向上（業務改善及び働く環境改善）のための取組」のうち５以上の取組（うち⑱及び㉑は必須）を実施している</t>
    <rPh sb="0" eb="2">
      <t>シンセイ</t>
    </rPh>
    <rPh sb="2" eb="4">
      <t>ジテン</t>
    </rPh>
    <phoneticPr fontId="6"/>
  </si>
  <si>
    <t>申請後、「生産性向上（業務改善及び働く環境改善）のための取組」のうち５以上の取組（うち⑱及び㉑は必須）を実施している</t>
    <rPh sb="0" eb="2">
      <t>シンセイ</t>
    </rPh>
    <rPh sb="2" eb="3">
      <t>ゴ</t>
    </rPh>
    <phoneticPr fontId="6"/>
  </si>
  <si>
    <t>申請時、令和８年度特例要件を満たすこととしていない</t>
    <phoneticPr fontId="6"/>
  </si>
  <si>
    <t>1234567899</t>
  </si>
  <si>
    <t>1234567900</t>
  </si>
  <si>
    <t>1234567901</t>
  </si>
  <si>
    <t>1234567902</t>
  </si>
  <si>
    <t>1234567903</t>
  </si>
  <si>
    <t>1234567904</t>
  </si>
  <si>
    <t>1234567905</t>
  </si>
  <si>
    <t>東京都</t>
    <rPh sb="0" eb="3">
      <t>トウキョウト</t>
    </rPh>
    <phoneticPr fontId="4"/>
  </si>
  <si>
    <t>障害福祉事業所名称01</t>
    <rPh sb="0" eb="2">
      <t>ショウガイ</t>
    </rPh>
    <rPh sb="2" eb="4">
      <t>フクシ</t>
    </rPh>
    <rPh sb="4" eb="7">
      <t>ジギョウショ</t>
    </rPh>
    <rPh sb="7" eb="9">
      <t>メイショウ</t>
    </rPh>
    <phoneticPr fontId="6"/>
  </si>
  <si>
    <t>障害福祉事業所名称02</t>
    <rPh sb="0" eb="2">
      <t>ショウガイ</t>
    </rPh>
    <rPh sb="2" eb="4">
      <t>フクシ</t>
    </rPh>
    <rPh sb="4" eb="7">
      <t>ジギョウショ</t>
    </rPh>
    <rPh sb="7" eb="9">
      <t>メイショウ</t>
    </rPh>
    <phoneticPr fontId="6"/>
  </si>
  <si>
    <t>障害福祉事業所名称03</t>
    <rPh sb="0" eb="2">
      <t>ショウガイ</t>
    </rPh>
    <rPh sb="2" eb="4">
      <t>フクシ</t>
    </rPh>
    <rPh sb="4" eb="7">
      <t>ジギョウショ</t>
    </rPh>
    <rPh sb="7" eb="9">
      <t>メイショウ</t>
    </rPh>
    <phoneticPr fontId="6"/>
  </si>
  <si>
    <t>障害福祉事業所名称04</t>
    <rPh sb="0" eb="2">
      <t>ショウガイ</t>
    </rPh>
    <rPh sb="2" eb="4">
      <t>フクシ</t>
    </rPh>
    <rPh sb="4" eb="7">
      <t>ジギョウショ</t>
    </rPh>
    <rPh sb="7" eb="9">
      <t>メイショウ</t>
    </rPh>
    <phoneticPr fontId="6"/>
  </si>
  <si>
    <t>障害福祉事業所名称05</t>
    <rPh sb="0" eb="2">
      <t>ショウガイ</t>
    </rPh>
    <rPh sb="2" eb="4">
      <t>フクシ</t>
    </rPh>
    <rPh sb="4" eb="7">
      <t>ジギョウショ</t>
    </rPh>
    <rPh sb="7" eb="9">
      <t>メイショウ</t>
    </rPh>
    <phoneticPr fontId="6"/>
  </si>
  <si>
    <t>障害福祉事業所名称06</t>
    <rPh sb="0" eb="2">
      <t>ショウガイ</t>
    </rPh>
    <rPh sb="2" eb="4">
      <t>フクシ</t>
    </rPh>
    <rPh sb="4" eb="7">
      <t>ジギョウショ</t>
    </rPh>
    <rPh sb="7" eb="9">
      <t>メイショウ</t>
    </rPh>
    <phoneticPr fontId="6"/>
  </si>
  <si>
    <t>障害福祉事業所名称07</t>
    <rPh sb="0" eb="2">
      <t>ショウガイ</t>
    </rPh>
    <rPh sb="2" eb="4">
      <t>フクシ</t>
    </rPh>
    <rPh sb="4" eb="7">
      <t>ジギョウショ</t>
    </rPh>
    <rPh sb="7" eb="9">
      <t>メイショウ</t>
    </rPh>
    <phoneticPr fontId="6"/>
  </si>
  <si>
    <t>算定した処遇改善加算の区分
※令和8年3月時点
の色づけ✓</t>
    <phoneticPr fontId="6"/>
  </si>
  <si>
    <t>令和8年度に増加する加算額の見込額
（令和7年度の加算率と比較）</t>
    <phoneticPr fontId="6"/>
  </si>
  <si>
    <t>サービス区分</t>
  </si>
  <si>
    <t>表10 R8.6以降の加算率</t>
    <rPh sb="0" eb="1">
      <t>ヒョウ</t>
    </rPh>
    <rPh sb="8" eb="10">
      <t>イコウ</t>
    </rPh>
    <rPh sb="11" eb="14">
      <t>カサンリツ</t>
    </rPh>
    <phoneticPr fontId="6"/>
  </si>
  <si>
    <t>R8.4・5</t>
    <phoneticPr fontId="6"/>
  </si>
  <si>
    <t>R8.6～</t>
    <phoneticPr fontId="6"/>
  </si>
  <si>
    <t>円</t>
    <rPh sb="0" eb="1">
      <t>エン</t>
    </rPh>
    <phoneticPr fontId="6"/>
  </si>
  <si>
    <t>令和８年６月以降分</t>
    <phoneticPr fontId="6"/>
  </si>
  <si>
    <t>うち、令和7年度と比較して令和8年度に増加した加算額</t>
    <rPh sb="3" eb="5">
      <t>レイワ</t>
    </rPh>
    <rPh sb="6" eb="8">
      <t>ネンド</t>
    </rPh>
    <rPh sb="9" eb="11">
      <t>ヒカク</t>
    </rPh>
    <rPh sb="13" eb="15">
      <t>レイワ</t>
    </rPh>
    <rPh sb="16" eb="18">
      <t>ネンド</t>
    </rPh>
    <rPh sb="19" eb="21">
      <t>ゾウカ</t>
    </rPh>
    <rPh sb="23" eb="26">
      <t>カサンガク</t>
    </rPh>
    <phoneticPr fontId="6"/>
  </si>
  <si>
    <t>　令和８年度に増加した加算額［円］
　（令和８年度改定での加算率の引上げ及び新加算への移行等によるもの）</t>
    <rPh sb="4" eb="6">
      <t>ネンド</t>
    </rPh>
    <rPh sb="45" eb="46">
      <t>トウ</t>
    </rPh>
    <phoneticPr fontId="6"/>
  </si>
  <si>
    <t>令和８年度の賃金改善額
（①の額以上となること。障害福祉従事者処遇改善緊急支援事業から賃金に充てた額を除く。）</t>
    <rPh sb="6" eb="8">
      <t>チンギン</t>
    </rPh>
    <rPh sb="24" eb="41">
      <t>ショウガイフクシジュウジシャショグウカイゼンキンキュウシエンジギョウ</t>
    </rPh>
    <rPh sb="43" eb="45">
      <t>チンギン</t>
    </rPh>
    <rPh sb="46" eb="47">
      <t>ア</t>
    </rPh>
    <rPh sb="49" eb="50">
      <t>ガク</t>
    </rPh>
    <rPh sb="51" eb="52">
      <t>ノゾ</t>
    </rPh>
    <phoneticPr fontId="6"/>
  </si>
  <si>
    <t>【記入上の注意】</t>
    <phoneticPr fontId="6"/>
  </si>
  <si>
    <t>④</t>
    <phoneticPr fontId="6"/>
  </si>
  <si>
    <t>⑤</t>
    <phoneticPr fontId="6"/>
  </si>
  <si>
    <t>⑥</t>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</si>
  <si>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</si>
  <si>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⑦</t>
    <phoneticPr fontId="6"/>
  </si>
  <si>
    <t>令和７年度と比較した令和８年度の増加分</t>
    <rPh sb="0" eb="2">
      <t>レイワ</t>
    </rPh>
    <rPh sb="3" eb="5">
      <t>ネンド</t>
    </rPh>
    <rPh sb="6" eb="8">
      <t>ヒカク</t>
    </rPh>
    <rPh sb="10" eb="12">
      <t>レイワ</t>
    </rPh>
    <rPh sb="13" eb="15">
      <t>ネンド</t>
    </rPh>
    <rPh sb="16" eb="18">
      <t>ゾウカ</t>
    </rPh>
    <rPh sb="18" eb="19">
      <t>ブン</t>
    </rPh>
    <phoneticPr fontId="6"/>
  </si>
  <si>
    <t>令和７年度と比較して令和８年度に増加する加算額（再掲）</t>
    <rPh sb="20" eb="22">
      <t>カサン</t>
    </rPh>
    <rPh sb="22" eb="23">
      <t>ガク</t>
    </rPh>
    <rPh sb="24" eb="26">
      <t>サイケイ</t>
    </rPh>
    <phoneticPr fontId="6"/>
  </si>
  <si>
    <r>
      <t>令和８年度に④を原資として行う新たな賃金改善額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</si>
  <si>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（ウ）障害福祉従事者処遇改善緊急支援事業から
      賃金に充てた額（令和８年度に賃金改善を行った場合）</t>
    <rPh sb="3" eb="20">
      <t>ショウガイフクシジュウジシャショグウカイゼンキンキュウシエンジギョウ</t>
    </rPh>
    <rPh sb="29" eb="31">
      <t>チンギン</t>
    </rPh>
    <rPh sb="32" eb="33">
      <t>ア</t>
    </rPh>
    <rPh sb="35" eb="36">
      <t>ガク</t>
    </rPh>
    <rPh sb="37" eb="39">
      <t>レイワ</t>
    </rPh>
    <rPh sb="40" eb="42">
      <t>ネンド</t>
    </rPh>
    <rPh sb="43" eb="45">
      <t>チンギン</t>
    </rPh>
    <rPh sb="45" eb="47">
      <t>カイゼン</t>
    </rPh>
    <rPh sb="48" eb="49">
      <t>オコナ</t>
    </rPh>
    <rPh sb="51" eb="53">
      <t>バアイ</t>
    </rPh>
    <phoneticPr fontId="6"/>
  </si>
  <si>
    <t>(ウ）障害福祉人材確保・職場環境改善等事業の補助額のうち、
　　人件費改善に充てた額</t>
    <rPh sb="3" eb="5">
      <t>ショウガイ</t>
    </rPh>
    <rPh sb="5" eb="7">
      <t>フクシ</t>
    </rPh>
    <rPh sb="7" eb="9">
      <t>ジンザイ</t>
    </rPh>
    <rPh sb="9" eb="11">
      <t>カクホ</t>
    </rPh>
    <rPh sb="12" eb="21">
      <t>ショクバカンキョウカイゼントウジギョウ</t>
    </rPh>
    <rPh sb="22" eb="24">
      <t>ホジョ</t>
    </rPh>
    <rPh sb="24" eb="25">
      <t>ガク</t>
    </rPh>
    <rPh sb="32" eb="35">
      <t>ジンケンヒ</t>
    </rPh>
    <rPh sb="35" eb="37">
      <t>カイゼン</t>
    </rPh>
    <rPh sb="38" eb="39">
      <t>ア</t>
    </rPh>
    <rPh sb="41" eb="42">
      <t>ガク</t>
    </rPh>
    <phoneticPr fontId="6"/>
  </si>
  <si>
    <t>(エ）障害福祉従事者処遇改善緊急支援事業から
      賃金に充てた額（令和７年度に賃金改善を行った場合）</t>
    <rPh sb="3" eb="20">
      <t>ショウガイフクシジュウジシャショグウカイゼンキンキュウシエンジギョウ</t>
    </rPh>
    <phoneticPr fontId="6"/>
  </si>
  <si>
    <t>(オ)令和７年度の各障害福祉サービス事業者等の
     独自の賃金改善額</t>
    <rPh sb="10" eb="12">
      <t>ショウガイ</t>
    </rPh>
    <rPh sb="12" eb="14">
      <t>フクシ</t>
    </rPh>
    <phoneticPr fontId="6"/>
  </si>
  <si>
    <t>(m)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</si>
  <si>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なお、(i)及び(m)には、令和８年度から新たに処遇改善加算を算定する事業所も含めた、処遇改善加算を算定するサービス事業所における賃金総額を記入すること。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</si>
  <si>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t>(n)は、国民健康保険団体連合会から送付される「福祉・介護職員処遇改善加算等総額のお知らせ」及び「福祉・介護職員処遇改善加算等内訳のお知らせ」に基づいて記入すること。(o)並びに(k)及び（p)は、国民健康保険団体連合会から送付される「障害福祉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24" eb="26">
      <t>フクシ</t>
    </rPh>
    <rPh sb="46" eb="47">
      <t>オヨ</t>
    </rPh>
    <rPh sb="49" eb="51">
      <t>フクシ</t>
    </rPh>
    <rPh sb="72" eb="73">
      <t>モト</t>
    </rPh>
    <rPh sb="76" eb="78">
      <t>キニュウ</t>
    </rPh>
    <rPh sb="86" eb="87">
      <t>ナラ</t>
    </rPh>
    <rPh sb="92" eb="93">
      <t>オヨ</t>
    </rPh>
    <rPh sb="118" eb="120">
      <t>ショウガイ</t>
    </rPh>
    <rPh sb="120" eb="122">
      <t>フクシ</t>
    </rPh>
    <rPh sb="143" eb="144">
      <t>トウ</t>
    </rPh>
    <phoneticPr fontId="6"/>
  </si>
  <si>
    <t>(q)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</si>
  <si>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（３）令和７年度と比較して増加した令和８年度の加算額以上の新たな賃金改善額</t>
    <rPh sb="0" eb="2">
      <t>カイゴ</t>
    </rPh>
    <rPh sb="2" eb="3">
      <t>ナラ</t>
    </rPh>
    <phoneticPr fontId="6"/>
  </si>
  <si>
    <t>障害福祉サービス
事業所
番号</t>
    <rPh sb="0" eb="2">
      <t>ショウガイ</t>
    </rPh>
    <rPh sb="2" eb="4">
      <t>フクシ</t>
    </rPh>
    <rPh sb="9" eb="12">
      <t>ジギョウショ</t>
    </rPh>
    <rPh sb="13" eb="15">
      <t>バンゴウ</t>
    </rPh>
    <phoneticPr fontId="6"/>
  </si>
  <si>
    <t>職員について、経験若しくは資格等に応じて昇給する仕組み又は一定の基準に基づき定期に昇給を判定する仕組みを設けている。</t>
    <rPh sb="0" eb="2">
      <t>ショクイン</t>
    </rPh>
    <phoneticPr fontId="6"/>
  </si>
  <si>
    <t>資格等に応じて昇給する仕組み
※「介護福祉士」等の取得に応じて昇給する仕組みを指す。ただし、介護福祉士資格等を有して就業する者についても昇給が図られる仕組みであることを要する。</t>
    <rPh sb="23" eb="24">
      <t>トウ</t>
    </rPh>
    <rPh sb="53" eb="54">
      <t>トウ</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</si>
  <si>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</si>
  <si>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改善後の賃金が年額460万円以上となる者の数が事業所あたり１以上となっていること。ただし、「職場環境等要件」について全体から14以上の取組を実施している場合は満たしているものとする。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phoneticPr fontId="6"/>
  </si>
  <si>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</si>
  <si>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</si>
  <si>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</si>
  <si>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</si>
  <si>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</si>
  <si>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</si>
  <si>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</si>
  <si>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</si>
  <si>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</si>
  <si>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</si>
  <si>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</si>
  <si>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</si>
  <si>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</si>
  <si>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</si>
  <si>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</si>
  <si>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6"/>
  </si>
  <si>
    <t>㉕ミーティング等による職場内コミュニケーションの円滑化による個々の福祉・介護職員の気づきを踏まえた勤務環境や支援内容の改善</t>
    <phoneticPr fontId="6"/>
  </si>
  <si>
    <t>㉖地域社会への参加・包容（インクルージョン）の推進のため、モチベーション向上に資する、地域の児童・生徒や住民との交流の実施</t>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</si>
  <si>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</si>
  <si>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</si>
  <si>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記入漏れがないことを確認しました。</t>
    <rPh sb="0" eb="2">
      <t>キニュウ</t>
    </rPh>
    <rPh sb="2" eb="3">
      <t>モ</t>
    </rPh>
    <rPh sb="10" eb="12">
      <t>カクニン</t>
    </rPh>
    <phoneticPr fontId="6"/>
  </si>
  <si>
    <t>計画書において、
別紙１表1-1及び表1-2に掲げる障害福祉サービス等事業所について、
○「「生産性向上（業務改善及び働く環境改善）のための取組」のうち５以上の取組（うち⑱及び㉑は必須）を実施することを誓約」した事業所について、実績報告書の提出までにこれらの要件に対応している。
別紙１表1-4に掲げる障害福祉サービス等事業所について
○「「生産性向上（業務改善及び働く環境改善）のための取組」のうち２以上の取組を実施することを誓約」
○処遇改善加算Ⅳの取得に準ずる要件を満たすことを誓約」
した事業所について、実績報告書の提出までにこれらの要件に対応している。（別紙様式３－２から転記）</t>
    <rPh sb="101" eb="103">
      <t>セイヤク</t>
    </rPh>
    <rPh sb="160" eb="161">
      <t>トウ</t>
    </rPh>
    <rPh sb="215" eb="217">
      <t>セイヤク</t>
    </rPh>
    <phoneticPr fontId="6"/>
  </si>
  <si>
    <t>申請後、「生産性向上（業務改善及び働く環境改善）のための取組」のうち５以上の取組（うち⑱及び㉑は必須）を実施している
かつ
処遇改善加算Ⅱロの加算額の２分の１以上を基本給等の改善に充てている</t>
    <rPh sb="0" eb="2">
      <t>シンセイ</t>
    </rPh>
    <rPh sb="2" eb="3">
      <t>ゴ</t>
    </rPh>
    <phoneticPr fontId="6"/>
  </si>
  <si>
    <t>(c)には、処遇改善加算の算定により実施する職員の賃金改善の額を計算し、記入すること。
その際、加算による賃金改善を行った場合の法定福利費等の事業主負担の増加分を含めることができる。</t>
    <rPh sb="22" eb="24">
      <t>ショクイン</t>
    </rPh>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</si>
  <si>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rPh sb="160" eb="162">
      <t>ゼンタイ</t>
    </rPh>
    <rPh sb="165" eb="167">
      <t>イジョウ</t>
    </rPh>
    <rPh sb="168" eb="170">
      <t>トリクミ</t>
    </rPh>
    <rPh sb="171" eb="173">
      <t>ジッシ</t>
    </rPh>
    <phoneticPr fontId="6"/>
  </si>
  <si>
    <t>（６-１）令和８年度特例要件</t>
    <rPh sb="5" eb="7">
      <t>レイワ</t>
    </rPh>
    <rPh sb="8" eb="10">
      <t>ネンド</t>
    </rPh>
    <rPh sb="10" eb="12">
      <t>トクレイ</t>
    </rPh>
    <rPh sb="12" eb="14">
      <t>ヨウケン</t>
    </rPh>
    <phoneticPr fontId="6"/>
  </si>
  <si>
    <t>（６-２）処遇改善加算Ⅱロの加算額の1/2以上を基本給等の改善に充てることについて</t>
    <rPh sb="5" eb="17">
      <t>ショグウカイゼンカサン2ロノカサンガク</t>
    </rPh>
    <rPh sb="21" eb="23">
      <t>イジョウ</t>
    </rPh>
    <rPh sb="24" eb="28">
      <t>キホンキュウトウ</t>
    </rPh>
    <rPh sb="29" eb="31">
      <t>カイゼン</t>
    </rPh>
    <rPh sb="32" eb="33">
      <t>ア</t>
    </rPh>
    <phoneticPr fontId="6"/>
  </si>
  <si>
    <t>➀</t>
  </si>
  <si>
    <t>➁</t>
  </si>
  <si>
    <t>令和8年度特例要件の加算Ⅱロ相当該当✓</t>
    <phoneticPr fontId="6"/>
  </si>
  <si>
    <t>令和8年度特例要件の加算Ⅱロ相当額算出</t>
    <phoneticPr fontId="6"/>
  </si>
  <si>
    <t>表６－２　処遇改善加算Ⅱロの比率（令和8年度特例要件）</t>
    <rPh sb="9" eb="11">
      <t>カサン</t>
    </rPh>
    <rPh sb="17" eb="19">
      <t>レイワ</t>
    </rPh>
    <rPh sb="20" eb="22">
      <t>ネンド</t>
    </rPh>
    <rPh sb="22" eb="24">
      <t>トクレイ</t>
    </rPh>
    <rPh sb="24" eb="26">
      <t>ヨウケン</t>
    </rPh>
    <phoneticPr fontId="6"/>
  </si>
  <si>
    <t>処遇改善加算　加算率（令和８年６月以降）</t>
    <phoneticPr fontId="6"/>
  </si>
  <si>
    <t>処遇改善加Ⅱロとの比</t>
    <rPh sb="9" eb="10">
      <t>ヒ</t>
    </rPh>
    <phoneticPr fontId="6"/>
  </si>
  <si>
    <t>加算Ⅰロ・Ⅱロを取得する事業所において加算Ⅱロの加算額の1/2相当額</t>
    <rPh sb="0" eb="2">
      <t>カサン</t>
    </rPh>
    <rPh sb="8" eb="10">
      <t>シュトク</t>
    </rPh>
    <rPh sb="12" eb="15">
      <t>ジギョウショ</t>
    </rPh>
    <rPh sb="19" eb="21">
      <t>カサン</t>
    </rPh>
    <rPh sb="24" eb="26">
      <t>カサン</t>
    </rPh>
    <rPh sb="26" eb="27">
      <t>ガク</t>
    </rPh>
    <rPh sb="31" eb="34">
      <t>ソウトウガク</t>
    </rPh>
    <phoneticPr fontId="13"/>
  </si>
  <si>
    <t>改善後の賃金要件（年額460万円以上）を満たす・
職場環境等要件全体で14以上の取組を実施している事業所数</t>
    <rPh sb="49" eb="52">
      <t>ジギョウショ</t>
    </rPh>
    <rPh sb="52" eb="53">
      <t>スウ</t>
    </rPh>
    <phoneticPr fontId="6"/>
  </si>
  <si>
    <t>改善後の賃金要件（年額460万円以上）を満たす
※上記要件の代わりに、以下の場合も可
職場環境等要件全体で14以上の取組を実施している</t>
    <phoneticPr fontId="6"/>
  </si>
  <si>
    <t>新たな賃金改善額の合計（ｅ+ｆ）</t>
    <rPh sb="0" eb="1">
      <t>アラ</t>
    </rPh>
    <rPh sb="3" eb="5">
      <t>チンギン</t>
    </rPh>
    <rPh sb="5" eb="7">
      <t>カイゼン</t>
    </rPh>
    <rPh sb="7" eb="8">
      <t>ガク</t>
    </rPh>
    <rPh sb="9" eb="11">
      <t>ゴウケイ</t>
    </rPh>
    <phoneticPr fontId="6"/>
  </si>
  <si>
    <t>処遇改善加算による賃金改善額のうち、月額賃金改善による額
　 （①の額以上となること）</t>
    <phoneticPr fontId="13"/>
  </si>
  <si>
    <t>３　福祉・介護職員等処遇改善加算の要件について</t>
    <rPh sb="2" eb="4">
      <t>フクシ</t>
    </rPh>
    <phoneticPr fontId="6"/>
  </si>
  <si>
    <t>●はじめに本シート（基本情報入力シート）の黄色セルに入力することで、福祉・介護職員等処遇改善加算（以下、処遇改善加算）の対象事業所等に関する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フクシ</t>
    </rPh>
    <rPh sb="52" eb="54">
      <t>ショグウ</t>
    </rPh>
    <rPh sb="60" eb="62">
      <t>タイショウ</t>
    </rPh>
    <rPh sb="62" eb="65">
      <t>ジギョウショ</t>
    </rPh>
    <rPh sb="65" eb="66">
      <t>トウ</t>
    </rPh>
    <rPh sb="67" eb="68">
      <t>カン</t>
    </rPh>
    <rPh sb="72" eb="75">
      <t>キホンテキ</t>
    </rPh>
    <rPh sb="76" eb="78">
      <t>ジョウホウ</t>
    </rPh>
    <rPh sb="80" eb="83">
      <t>カクヨウシキ</t>
    </rPh>
    <rPh sb="84" eb="87">
      <t>ジドウテキ</t>
    </rPh>
    <rPh sb="88" eb="90">
      <t>テンキ</t>
    </rPh>
    <phoneticPr fontId="6"/>
  </si>
  <si>
    <t>障害福祉サービス等
事業所番号</t>
    <rPh sb="0" eb="2">
      <t>ショウガイ</t>
    </rPh>
    <rPh sb="2" eb="4">
      <t>フクシ</t>
    </rPh>
    <rPh sb="8" eb="9">
      <t>トウ</t>
    </rPh>
    <rPh sb="10" eb="12">
      <t>ジギョウ</t>
    </rPh>
    <rPh sb="12" eb="13">
      <t>ショ</t>
    </rPh>
    <rPh sb="13" eb="15">
      <t>バンゴウ</t>
    </rPh>
    <phoneticPr fontId="6"/>
  </si>
  <si>
    <r>
      <t>【記入上の注意】
・本表に記載する事業所は、計画書の「別紙様式２－２」及び「別紙様式２－３」に記載した事業所と一致しなければならない。
・事業所ごとの加算の総額は、国民健康保険団体連合会から送付される「</t>
    </r>
    <r>
      <rPr>
        <sz val="11"/>
        <rFont val="ＭＳ Ｐゴシック"/>
        <family val="3"/>
        <charset val="128"/>
      </rPr>
      <t>福祉・介護職員等処遇改善加算総額のお知らせ」及び「福祉・介護職員等処遇改善加算内訳のお知らせ」に基づいて記入すること。</t>
    </r>
    <rPh sb="35" eb="36">
      <t>オヨ</t>
    </rPh>
    <rPh sb="38" eb="42">
      <t>ベッシヨウシキ</t>
    </rPh>
    <rPh sb="101" eb="103">
      <t>フクシ</t>
    </rPh>
    <rPh sb="126" eb="128">
      <t>フクシ</t>
    </rPh>
    <phoneticPr fontId="6"/>
  </si>
  <si>
    <t>　処遇改善加算Ⅰ・Ⅱの算定を届け出た事業所数</t>
    <rPh sb="11" eb="13">
      <t>サンテイ</t>
    </rPh>
    <phoneticPr fontId="6"/>
  </si>
  <si>
    <t>　　処遇改善加算Ⅰイ、Ⅰロ、Ⅱイ、Ⅱロの算定を届け出た事業所数</t>
    <phoneticPr fontId="6"/>
  </si>
  <si>
    <t>福祉・介護職員等処遇改善加算</t>
    <rPh sb="0" eb="2">
      <t>フクシ</t>
    </rPh>
    <rPh sb="3" eb="12">
      <t>カイゴショクイントウショグウカイゼン</t>
    </rPh>
    <rPh sb="12" eb="14">
      <t xml:space="preserve">カサン </t>
    </rPh>
    <phoneticPr fontId="6"/>
  </si>
  <si>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6"/>
  </si>
  <si>
    <t>福祉・介護職員等処遇改善加算 実績報告書（令和８年度）</t>
    <rPh sb="0" eb="2">
      <t>フクシ</t>
    </rPh>
    <rPh sb="3" eb="6">
      <t>ホウコクショ</t>
    </rPh>
    <rPh sb="7" eb="9">
      <t>レイワ</t>
    </rPh>
    <rPh sb="15" eb="17">
      <t>ジッセキ</t>
    </rPh>
    <rPh sb="17" eb="19">
      <t>ホウコク</t>
    </rPh>
    <rPh sb="19" eb="20">
      <t>ショ</t>
    </rPh>
    <rPh sb="24" eb="25">
      <t>ネン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</si>
</sst>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0_ "/>
    <numFmt numFmtId="179" formatCode="#,##0_ ;[Red]\-#,##0\ "/>
    <numFmt numFmtId="180" formatCode="0_);[Red]\(0\)"/>
    <numFmt numFmtId="181" formatCode="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b/>
      <sz val="11"/>
      <color theme="1"/>
      <name val="ＭＳ Ｐゴシック"/>
      <family val="2"/>
      <charset val="128"/>
      <scheme val="minor"/>
    </font>
    <font>
      <b/>
      <sz val="11"/>
      <color theme="0" tint="-4.9989318521683403E-2"/>
      <name val="ＭＳ Ｐゴシック"/>
      <family val="3"/>
      <charset val="128"/>
    </font>
    <font>
      <b/>
      <sz val="10"/>
      <color rgb="FFA0A0A0"/>
      <name val="ＭＳ Ｐゴシック"/>
      <family val="3"/>
      <charset val="128"/>
    </font>
    <font>
      <b/>
      <u/>
      <sz val="10"/>
      <color rgb="FF000000"/>
      <name val="MS P ゴシック"/>
      <family val="3"/>
      <charset val="128"/>
    </font>
    <font>
      <b/>
      <sz val="14"/>
      <color theme="1"/>
      <name val="ＭＳ Ｐゴシック"/>
      <family val="3"/>
      <charset val="128"/>
    </font>
    <font>
      <sz val="10"/>
      <color rgb="FF000000"/>
      <name val="MS P ゴシック"/>
      <family val="3"/>
      <charset val="128"/>
    </font>
    <font>
      <sz val="16"/>
      <name val="ＭＳ Ｐゴシック"/>
      <family val="3"/>
      <charset val="128"/>
    </font>
    <font>
      <sz val="13"/>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7" applyNumberFormat="0" applyAlignment="0" applyProtection="0">
      <alignment vertical="center"/>
    </xf>
    <xf numFmtId="0" fontId="46" fillId="24" borderId="0" applyNumberFormat="0" applyBorder="0" applyAlignment="0" applyProtection="0">
      <alignment vertical="center"/>
    </xf>
    <xf numFmtId="0" fontId="14" fillId="25" borderId="98" applyNumberFormat="0" applyFont="0" applyAlignment="0" applyProtection="0">
      <alignment vertical="center"/>
    </xf>
    <xf numFmtId="0" fontId="47" fillId="0" borderId="99" applyNumberFormat="0" applyFill="0" applyAlignment="0" applyProtection="0">
      <alignment vertical="center"/>
    </xf>
    <xf numFmtId="0" fontId="48" fillId="6" borderId="0" applyNumberFormat="0" applyBorder="0" applyAlignment="0" applyProtection="0">
      <alignment vertical="center"/>
    </xf>
    <xf numFmtId="0" fontId="49" fillId="26" borderId="100" applyNumberFormat="0" applyAlignment="0" applyProtection="0">
      <alignment vertical="center"/>
    </xf>
    <xf numFmtId="0" fontId="50" fillId="0" borderId="0" applyNumberFormat="0" applyFill="0" applyBorder="0" applyAlignment="0" applyProtection="0">
      <alignment vertical="center"/>
    </xf>
    <xf numFmtId="0" fontId="51" fillId="0" borderId="101" applyNumberFormat="0" applyFill="0" applyAlignment="0" applyProtection="0">
      <alignment vertical="center"/>
    </xf>
    <xf numFmtId="0" fontId="52" fillId="0" borderId="102" applyNumberFormat="0" applyFill="0" applyAlignment="0" applyProtection="0">
      <alignment vertical="center"/>
    </xf>
    <xf numFmtId="0" fontId="53" fillId="0" borderId="103" applyNumberFormat="0" applyFill="0" applyAlignment="0" applyProtection="0">
      <alignment vertical="center"/>
    </xf>
    <xf numFmtId="0" fontId="53" fillId="0" borderId="0" applyNumberFormat="0" applyFill="0" applyBorder="0" applyAlignment="0" applyProtection="0">
      <alignment vertical="center"/>
    </xf>
    <xf numFmtId="0" fontId="54" fillId="0" borderId="104" applyNumberFormat="0" applyFill="0" applyAlignment="0" applyProtection="0">
      <alignment vertical="center"/>
    </xf>
    <xf numFmtId="0" fontId="55" fillId="26" borderId="105" applyNumberFormat="0" applyAlignment="0" applyProtection="0">
      <alignment vertical="center"/>
    </xf>
    <xf numFmtId="0" fontId="56" fillId="0" borderId="0" applyNumberFormat="0" applyFill="0" applyBorder="0" applyAlignment="0" applyProtection="0">
      <alignment vertical="center"/>
    </xf>
    <xf numFmtId="0" fontId="57" fillId="10" borderId="100"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7">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0" fontId="61" fillId="0" borderId="75" xfId="0" applyFont="1" applyBorder="1" applyAlignment="1">
      <alignment horizontal="left" vertical="center" wrapText="1"/>
    </xf>
    <xf numFmtId="181" fontId="61" fillId="0" borderId="1"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3" xfId="0" applyFont="1" applyBorder="1">
      <alignment vertical="center"/>
    </xf>
    <xf numFmtId="0" fontId="61" fillId="0" borderId="29" xfId="0" applyFont="1" applyBorder="1">
      <alignment vertical="center"/>
    </xf>
    <xf numFmtId="0" fontId="61" fillId="0" borderId="80" xfId="0" applyFont="1" applyBorder="1">
      <alignment vertical="center"/>
    </xf>
    <xf numFmtId="0" fontId="61" fillId="0" borderId="85" xfId="0" applyFont="1" applyBorder="1">
      <alignment vertical="center"/>
    </xf>
    <xf numFmtId="0" fontId="61" fillId="0" borderId="90" xfId="0" applyFont="1" applyBorder="1">
      <alignment vertical="center"/>
    </xf>
    <xf numFmtId="0" fontId="61" fillId="0" borderId="108"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5"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5"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1"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7" fontId="20" fillId="0" borderId="56" xfId="0" applyNumberFormat="1" applyFont="1" applyBorder="1">
      <alignment vertical="center"/>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79"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8" fillId="0" borderId="133" xfId="0" applyFont="1" applyBorder="1" applyAlignment="1">
      <alignment horizontal="center" vertical="center"/>
    </xf>
    <xf numFmtId="0" fontId="78"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8"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1"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5"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7" xfId="0" applyFont="1" applyFill="1" applyBorder="1" applyAlignment="1">
      <alignment horizontal="center" vertical="center"/>
    </xf>
    <xf numFmtId="0" fontId="26" fillId="2" borderId="88"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7"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0"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0" fillId="2" borderId="0" xfId="0" applyFont="1" applyFill="1">
      <alignment vertical="center"/>
    </xf>
    <xf numFmtId="0" fontId="24" fillId="2" borderId="107"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3" xfId="0" applyFont="1" applyBorder="1" applyAlignment="1">
      <alignment horizontal="center" vertical="center"/>
    </xf>
    <xf numFmtId="0" fontId="34" fillId="0" borderId="83" xfId="0" applyFont="1" applyBorder="1" applyAlignment="1">
      <alignment horizontal="center" vertical="center"/>
    </xf>
    <xf numFmtId="0" fontId="34" fillId="0" borderId="124" xfId="0" applyFont="1" applyBorder="1" applyAlignment="1">
      <alignment horizontal="center" vertical="center"/>
    </xf>
    <xf numFmtId="0" fontId="26" fillId="2" borderId="39"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8" fillId="0" borderId="0" xfId="0" applyFont="1" applyAlignment="1">
      <alignment vertical="center" wrapText="1"/>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2"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5"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 borderId="0" xfId="0" applyFont="1" applyFill="1" applyProtection="1">
      <alignment vertical="center"/>
      <protection locked="0"/>
    </xf>
    <xf numFmtId="0" fontId="24" fillId="28" borderId="42" xfId="0" applyFont="1" applyFill="1" applyBorder="1" applyAlignment="1" applyProtection="1">
      <alignment horizontal="center" vertical="center" wrapText="1"/>
      <protection locked="0"/>
    </xf>
    <xf numFmtId="0" fontId="24" fillId="28" borderId="134" xfId="0" applyFont="1" applyFill="1" applyBorder="1" applyAlignment="1" applyProtection="1">
      <alignment horizontal="center" vertical="center" wrapText="1"/>
      <protection locked="0"/>
    </xf>
    <xf numFmtId="0" fontId="24" fillId="28" borderId="73" xfId="0" applyFont="1" applyFill="1" applyBorder="1" applyAlignment="1" applyProtection="1">
      <alignment horizontal="center" vertical="center" wrapText="1"/>
      <protection locked="0"/>
    </xf>
    <xf numFmtId="0" fontId="24" fillId="28" borderId="135"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09"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7" xfId="0" applyFont="1" applyFill="1" applyBorder="1" applyAlignment="1">
      <alignment vertical="center" shrinkToFit="1"/>
    </xf>
    <xf numFmtId="0" fontId="79" fillId="0" borderId="0" xfId="0" applyFont="1" applyAlignment="1">
      <alignment horizontal="center" vertical="center" wrapText="1"/>
    </xf>
    <xf numFmtId="0" fontId="78" fillId="0" borderId="140" xfId="0" applyFont="1" applyBorder="1" applyAlignment="1">
      <alignment horizontal="center" vertical="center"/>
    </xf>
    <xf numFmtId="0" fontId="78" fillId="0" borderId="141" xfId="0" applyFont="1" applyBorder="1" applyAlignment="1">
      <alignment horizontal="center" vertical="center" wrapText="1"/>
    </xf>
    <xf numFmtId="0" fontId="78" fillId="0" borderId="139"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36" xfId="0" applyFont="1" applyFill="1" applyBorder="1" applyAlignment="1">
      <alignment horizontal="center" vertical="center" wrapText="1"/>
    </xf>
    <xf numFmtId="0" fontId="74" fillId="2" borderId="133" xfId="0" applyFont="1" applyFill="1" applyBorder="1" applyAlignment="1">
      <alignment horizontal="center" vertical="center" wrapText="1"/>
    </xf>
    <xf numFmtId="176" fontId="74" fillId="2" borderId="136" xfId="0" applyNumberFormat="1" applyFont="1" applyFill="1" applyBorder="1" applyAlignment="1">
      <alignment horizontal="right" vertical="center" shrinkToFit="1"/>
    </xf>
    <xf numFmtId="176" fontId="74" fillId="2" borderId="133" xfId="0" applyNumberFormat="1" applyFont="1" applyFill="1" applyBorder="1" applyAlignment="1">
      <alignment horizontal="right" vertical="center" shrinkToFit="1"/>
    </xf>
    <xf numFmtId="0" fontId="75" fillId="2" borderId="136" xfId="0" applyFont="1" applyFill="1" applyBorder="1">
      <alignment vertical="center"/>
    </xf>
    <xf numFmtId="0" fontId="75" fillId="2" borderId="133" xfId="0" applyFont="1" applyFill="1" applyBorder="1">
      <alignment vertical="center"/>
    </xf>
    <xf numFmtId="0" fontId="63" fillId="0" borderId="0" xfId="0" applyFont="1" applyAlignment="1">
      <alignment horizontal="left" vertical="center" wrapText="1"/>
    </xf>
    <xf numFmtId="0" fontId="79" fillId="0" borderId="0" xfId="0" applyFont="1" applyAlignment="1" applyProtection="1">
      <alignment horizontal="center" vertical="center" wrapText="1"/>
      <protection locked="0"/>
    </xf>
    <xf numFmtId="0" fontId="78" fillId="2" borderId="0" xfId="0" applyFont="1" applyFill="1" applyAlignment="1" applyProtection="1">
      <alignment horizontal="center" vertical="center"/>
      <protection locked="0"/>
    </xf>
    <xf numFmtId="0" fontId="78" fillId="0" borderId="0" xfId="0" applyFont="1" applyAlignment="1" applyProtection="1">
      <alignment horizontal="center" vertical="center"/>
      <protection locked="0"/>
    </xf>
    <xf numFmtId="0" fontId="78" fillId="0" borderId="133" xfId="0" applyFont="1" applyBorder="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Protection="1">
      <alignment vertical="center"/>
      <protection locked="0"/>
    </xf>
    <xf numFmtId="0" fontId="80" fillId="0" borderId="133" xfId="0" applyFont="1" applyBorder="1" applyAlignment="1" applyProtection="1">
      <alignment horizontal="center" vertical="center"/>
      <protection locked="0"/>
    </xf>
    <xf numFmtId="0" fontId="80" fillId="0" borderId="136"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9" fillId="0" borderId="143"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1" fillId="0" borderId="0" xfId="0" applyFont="1" applyProtection="1">
      <alignment vertical="center"/>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89" xfId="55" applyNumberFormat="1" applyFont="1" applyBorder="1" applyAlignment="1">
      <alignment vertical="center" wrapText="1"/>
    </xf>
    <xf numFmtId="181" fontId="61" fillId="0" borderId="28" xfId="55" applyNumberFormat="1" applyFont="1" applyBorder="1" applyAlignment="1">
      <alignment vertical="center" wrapText="1"/>
    </xf>
    <xf numFmtId="181" fontId="82" fillId="0" borderId="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2" fillId="0" borderId="80" xfId="55" applyNumberFormat="1" applyFont="1" applyBorder="1" applyAlignment="1">
      <alignment vertical="center" wrapText="1"/>
    </xf>
    <xf numFmtId="181" fontId="61" fillId="0" borderId="54" xfId="55" applyNumberFormat="1" applyFont="1" applyBorder="1" applyAlignment="1">
      <alignment horizontal="right" vertical="center" wrapText="1"/>
    </xf>
    <xf numFmtId="181" fontId="61" fillId="0" borderId="0" xfId="55" applyNumberFormat="1" applyFont="1" applyBorder="1" applyAlignment="1">
      <alignment vertical="center" wrapText="1"/>
    </xf>
    <xf numFmtId="181" fontId="61" fillId="0" borderId="147" xfId="55" applyNumberFormat="1" applyFont="1" applyBorder="1" applyAlignment="1">
      <alignment vertical="center" wrapText="1"/>
    </xf>
    <xf numFmtId="181" fontId="61" fillId="0" borderId="85" xfId="55" applyNumberFormat="1" applyFont="1" applyBorder="1" applyAlignment="1">
      <alignment vertical="center" wrapText="1"/>
    </xf>
    <xf numFmtId="181" fontId="61" fillId="0" borderId="76" xfId="55" applyNumberFormat="1" applyFont="1" applyBorder="1" applyAlignment="1">
      <alignment vertical="center" wrapText="1"/>
    </xf>
    <xf numFmtId="0" fontId="61" fillId="0" borderId="92" xfId="0" applyFont="1" applyBorder="1" applyAlignment="1">
      <alignment horizontal="left" vertical="center" wrapText="1"/>
    </xf>
    <xf numFmtId="49" fontId="61" fillId="0" borderId="77" xfId="0" applyNumberFormat="1" applyFont="1" applyBorder="1">
      <alignment vertical="center"/>
    </xf>
    <xf numFmtId="49" fontId="61" fillId="0" borderId="75" xfId="0" applyNumberFormat="1" applyFont="1" applyBorder="1">
      <alignment vertical="center"/>
    </xf>
    <xf numFmtId="0" fontId="61" fillId="0" borderId="29" xfId="0" applyFont="1" applyBorder="1" applyAlignment="1">
      <alignment horizontal="left" vertical="center" wrapText="1"/>
    </xf>
    <xf numFmtId="0" fontId="61" fillId="0" borderId="77" xfId="0" applyFont="1" applyBorder="1" applyAlignment="1">
      <alignment horizontal="left" vertical="center" wrapText="1"/>
    </xf>
    <xf numFmtId="0" fontId="61" fillId="0" borderId="148" xfId="0" applyFont="1" applyBorder="1" applyAlignment="1">
      <alignment horizontal="left" vertical="center" wrapText="1"/>
    </xf>
    <xf numFmtId="49" fontId="61" fillId="0" borderId="148" xfId="0" applyNumberFormat="1" applyFont="1" applyBorder="1">
      <alignment vertical="center"/>
    </xf>
    <xf numFmtId="0" fontId="61" fillId="0" borderId="92" xfId="0" applyFont="1" applyBorder="1">
      <alignment vertical="center"/>
    </xf>
    <xf numFmtId="49" fontId="61" fillId="0" borderId="92" xfId="0" applyNumberFormat="1" applyFont="1" applyBorder="1">
      <alignment vertical="center"/>
    </xf>
    <xf numFmtId="0" fontId="11" fillId="2" borderId="0" xfId="0" applyFont="1" applyFill="1" applyAlignment="1">
      <alignment vertical="center" wrapText="1"/>
    </xf>
    <xf numFmtId="0" fontId="30" fillId="2" borderId="1" xfId="0" applyFont="1" applyFill="1" applyBorder="1">
      <alignment vertical="center"/>
    </xf>
    <xf numFmtId="0" fontId="20" fillId="2" borderId="126"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0" fontId="20" fillId="2" borderId="62"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5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1" xfId="0" applyFont="1" applyBorder="1">
      <alignment vertical="center"/>
    </xf>
    <xf numFmtId="49" fontId="61" fillId="0" borderId="91" xfId="0" applyNumberFormat="1" applyFont="1" applyBorder="1">
      <alignment vertical="center"/>
    </xf>
    <xf numFmtId="0" fontId="61" fillId="0" borderId="91"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38"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0"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147"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8"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181" fontId="61" fillId="0" borderId="77"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62" fillId="0" borderId="53" xfId="0" applyFont="1" applyBorder="1">
      <alignment vertical="center"/>
    </xf>
    <xf numFmtId="0" fontId="84" fillId="0" borderId="52" xfId="0" applyFont="1" applyBorder="1">
      <alignment vertical="center"/>
    </xf>
    <xf numFmtId="0" fontId="84"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4" fillId="0" borderId="50" xfId="0" applyFont="1" applyBorder="1">
      <alignment vertical="center"/>
    </xf>
    <xf numFmtId="0" fontId="61" fillId="0" borderId="147" xfId="0" applyFont="1" applyBorder="1" applyAlignment="1">
      <alignment horizontal="left" vertical="center" wrapText="1"/>
    </xf>
    <xf numFmtId="0" fontId="61" fillId="0" borderId="0" xfId="46" applyFont="1" applyAlignment="1">
      <alignment horizontal="left" vertical="center" wrapText="1"/>
    </xf>
    <xf numFmtId="0" fontId="61" fillId="0" borderId="93" xfId="46"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7" xfId="0" quotePrefix="1" applyFont="1" applyBorder="1" applyAlignment="1">
      <alignment horizontal="center" vertical="center"/>
    </xf>
    <xf numFmtId="0" fontId="24" fillId="0" borderId="95" xfId="0" quotePrefix="1" applyFont="1" applyBorder="1" applyAlignment="1">
      <alignment horizontal="center" vertical="center"/>
    </xf>
    <xf numFmtId="0" fontId="29" fillId="0" borderId="95" xfId="0" quotePrefix="1" applyFont="1" applyBorder="1">
      <alignment vertical="center"/>
    </xf>
    <xf numFmtId="0" fontId="38" fillId="2" borderId="137" xfId="0" applyFont="1" applyFill="1" applyBorder="1">
      <alignment vertical="center"/>
    </xf>
    <xf numFmtId="0" fontId="11" fillId="2" borderId="137" xfId="0" applyFont="1" applyFill="1" applyBorder="1">
      <alignment vertical="center"/>
    </xf>
    <xf numFmtId="0" fontId="11" fillId="2" borderId="138" xfId="0" applyFont="1" applyFill="1" applyBorder="1">
      <alignment vertical="center"/>
    </xf>
    <xf numFmtId="0" fontId="11" fillId="2" borderId="137" xfId="0" applyFont="1" applyFill="1" applyBorder="1" applyAlignment="1">
      <alignment vertical="center" wrapText="1"/>
    </xf>
    <xf numFmtId="176" fontId="20" fillId="0" borderId="53" xfId="0" applyNumberFormat="1" applyFont="1" applyBorder="1" applyAlignment="1" applyProtection="1">
      <alignment horizontal="left" vertical="center" wrapText="1" shrinkToFit="1"/>
      <protection locked="0"/>
    </xf>
    <xf numFmtId="0" fontId="24" fillId="0" borderId="87"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176" fontId="12" fillId="0" borderId="0" xfId="0" applyNumberFormat="1" applyFont="1">
      <alignment vertical="center"/>
    </xf>
    <xf numFmtId="0" fontId="25" fillId="4" borderId="63" xfId="0" applyFont="1" applyFill="1" applyBorder="1" applyAlignment="1">
      <alignment horizontal="center" vertical="center"/>
    </xf>
    <xf numFmtId="176" fontId="20" fillId="0" borderId="109" xfId="0" applyNumberFormat="1" applyFont="1" applyBorder="1" applyAlignment="1" applyProtection="1">
      <alignment horizontal="right" vertical="center" shrinkToFit="1"/>
      <protection locked="0"/>
    </xf>
    <xf numFmtId="38" fontId="20" fillId="0" borderId="109" xfId="5" applyFont="1" applyFill="1" applyBorder="1" applyAlignment="1" applyProtection="1">
      <alignment horizontal="right" vertical="center" shrinkToFit="1"/>
    </xf>
    <xf numFmtId="176" fontId="20" fillId="0" borderId="109"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5" fillId="0" borderId="0" xfId="0" applyFont="1">
      <alignment vertical="center"/>
    </xf>
    <xf numFmtId="0" fontId="86" fillId="0" borderId="0" xfId="0" applyFont="1">
      <alignment vertical="center"/>
    </xf>
    <xf numFmtId="0" fontId="11" fillId="2" borderId="0" xfId="0" applyFont="1" applyFill="1" applyAlignment="1">
      <alignment horizontal="left" vertical="center" wrapText="1"/>
    </xf>
    <xf numFmtId="0" fontId="11" fillId="2" borderId="0" xfId="0" applyFont="1" applyFill="1" applyBorder="1" applyAlignment="1">
      <alignment vertical="center" wrapText="1"/>
    </xf>
    <xf numFmtId="176" fontId="64" fillId="0" borderId="20" xfId="0" applyNumberFormat="1" applyFont="1" applyBorder="1" applyAlignment="1" applyProtection="1">
      <alignment horizontal="center" vertical="center" shrinkToFit="1"/>
      <protection locked="0"/>
    </xf>
    <xf numFmtId="181" fontId="70" fillId="0" borderId="1" xfId="46" applyNumberFormat="1" applyFont="1" applyBorder="1" applyAlignment="1">
      <alignment vertical="center"/>
    </xf>
    <xf numFmtId="181" fontId="82" fillId="0" borderId="157" xfId="0" applyNumberFormat="1" applyFont="1" applyBorder="1" applyAlignment="1">
      <alignment vertical="center" wrapText="1"/>
    </xf>
    <xf numFmtId="181" fontId="82" fillId="0" borderId="158" xfId="0" applyNumberFormat="1" applyFont="1" applyBorder="1" applyAlignment="1">
      <alignment vertical="center" wrapText="1"/>
    </xf>
    <xf numFmtId="181" fontId="70" fillId="0" borderId="159" xfId="46" applyNumberFormat="1" applyFont="1" applyBorder="1" applyAlignment="1">
      <alignment vertical="center"/>
    </xf>
    <xf numFmtId="181" fontId="82" fillId="0" borderId="158" xfId="55" applyNumberFormat="1" applyFont="1" applyBorder="1" applyAlignment="1">
      <alignment vertical="center" wrapText="1"/>
    </xf>
    <xf numFmtId="181" fontId="82" fillId="0" borderId="158" xfId="55" applyNumberFormat="1" applyFont="1" applyBorder="1" applyAlignment="1">
      <alignment vertical="center"/>
    </xf>
    <xf numFmtId="181" fontId="70" fillId="0" borderId="160" xfId="46" applyNumberFormat="1" applyFont="1" applyBorder="1" applyAlignment="1">
      <alignment vertical="center"/>
    </xf>
    <xf numFmtId="181" fontId="70" fillId="0" borderId="14" xfId="46" applyNumberFormat="1" applyFont="1" applyBorder="1" applyAlignment="1">
      <alignment vertical="center"/>
    </xf>
    <xf numFmtId="181" fontId="70" fillId="0" borderId="161" xfId="46" applyNumberFormat="1" applyFont="1" applyBorder="1" applyAlignment="1">
      <alignment vertical="center"/>
    </xf>
    <xf numFmtId="181" fontId="61" fillId="0" borderId="162" xfId="55" applyNumberFormat="1" applyFont="1" applyBorder="1" applyAlignment="1">
      <alignment horizontal="right" vertical="center" wrapText="1"/>
    </xf>
    <xf numFmtId="181" fontId="61" fillId="0" borderId="159" xfId="55" applyNumberFormat="1" applyFont="1" applyBorder="1" applyAlignment="1">
      <alignment horizontal="right" vertical="center" wrapText="1"/>
    </xf>
    <xf numFmtId="181" fontId="82" fillId="0" borderId="159" xfId="55" applyNumberFormat="1" applyFont="1" applyBorder="1" applyAlignment="1">
      <alignment vertical="center" wrapText="1"/>
    </xf>
    <xf numFmtId="181" fontId="82" fillId="0" borderId="163" xfId="55" applyNumberFormat="1" applyFont="1" applyBorder="1" applyAlignment="1">
      <alignment vertical="center" wrapText="1"/>
    </xf>
    <xf numFmtId="181" fontId="61" fillId="0" borderId="164" xfId="55" applyNumberFormat="1" applyFont="1" applyBorder="1" applyAlignment="1">
      <alignment horizontal="right" vertical="center" wrapText="1"/>
    </xf>
    <xf numFmtId="181" fontId="61" fillId="0" borderId="165" xfId="55" applyNumberFormat="1" applyFont="1" applyBorder="1" applyAlignment="1">
      <alignment horizontal="right" vertical="center" wrapText="1"/>
    </xf>
    <xf numFmtId="181" fontId="82" fillId="0" borderId="165" xfId="0" applyNumberFormat="1" applyFont="1" applyBorder="1" applyAlignment="1">
      <alignment vertical="center" wrapText="1"/>
    </xf>
    <xf numFmtId="0" fontId="61" fillId="0" borderId="0" xfId="0" applyFont="1" applyBorder="1">
      <alignment vertical="center"/>
    </xf>
    <xf numFmtId="49" fontId="61" fillId="0" borderId="0" xfId="0" applyNumberFormat="1" applyFont="1" applyBorder="1">
      <alignment vertical="center"/>
    </xf>
    <xf numFmtId="181" fontId="82" fillId="0" borderId="0" xfId="0" applyNumberFormat="1" applyFont="1" applyBorder="1" applyAlignment="1">
      <alignment vertical="center" wrapText="1"/>
    </xf>
    <xf numFmtId="0" fontId="83" fillId="0" borderId="0" xfId="0" applyFont="1" applyBorder="1">
      <alignment vertical="center"/>
    </xf>
    <xf numFmtId="0" fontId="61" fillId="0" borderId="0" xfId="0" applyFont="1" applyBorder="1" applyAlignment="1">
      <alignment horizontal="left" vertical="center" wrapText="1"/>
    </xf>
    <xf numFmtId="181" fontId="82" fillId="0" borderId="90" xfId="55" applyNumberFormat="1" applyFont="1" applyBorder="1" applyAlignment="1">
      <alignment vertical="center" wrapText="1"/>
    </xf>
    <xf numFmtId="0" fontId="61" fillId="0" borderId="0" xfId="55" applyNumberFormat="1" applyFont="1" applyFill="1" applyBorder="1" applyAlignment="1">
      <alignment horizontal="center" vertical="center" wrapText="1"/>
    </xf>
    <xf numFmtId="0" fontId="84" fillId="0" borderId="19" xfId="0" applyFont="1" applyBorder="1" applyAlignment="1">
      <alignment vertical="center" wrapText="1"/>
    </xf>
    <xf numFmtId="0" fontId="61" fillId="0" borderId="0" xfId="46" applyFont="1" applyBorder="1" applyAlignment="1">
      <alignment horizontal="left" vertical="center" wrapText="1"/>
    </xf>
    <xf numFmtId="0" fontId="84" fillId="0" borderId="0" xfId="0" applyFont="1" applyBorder="1">
      <alignment vertical="center"/>
    </xf>
    <xf numFmtId="0" fontId="62" fillId="0" borderId="0" xfId="0" applyFont="1" applyBorder="1">
      <alignment vertical="center"/>
    </xf>
    <xf numFmtId="0" fontId="84" fillId="0" borderId="5" xfId="0" applyFont="1" applyBorder="1">
      <alignment vertical="center"/>
    </xf>
    <xf numFmtId="0" fontId="62" fillId="0" borderId="1" xfId="0" applyFont="1" applyBorder="1">
      <alignment vertical="center"/>
    </xf>
    <xf numFmtId="0" fontId="84" fillId="0" borderId="1" xfId="0" applyFont="1" applyBorder="1">
      <alignment vertical="center"/>
    </xf>
    <xf numFmtId="0" fontId="61" fillId="0" borderId="76" xfId="46" applyFont="1" applyBorder="1" applyAlignment="1">
      <alignment horizontal="left" vertical="center" wrapText="1"/>
    </xf>
    <xf numFmtId="0" fontId="20" fillId="29" borderId="14" xfId="0" applyFont="1" applyFill="1" applyBorder="1" applyAlignment="1">
      <alignment vertical="center" wrapText="1" shrinkToFit="1"/>
    </xf>
    <xf numFmtId="0" fontId="20" fillId="29" borderId="1" xfId="0" applyFont="1" applyFill="1" applyBorder="1" applyAlignment="1">
      <alignment vertical="center" wrapText="1" shrinkToFit="1"/>
    </xf>
    <xf numFmtId="0" fontId="16" fillId="2" borderId="45" xfId="0" applyFont="1" applyFill="1" applyBorder="1" applyAlignment="1">
      <alignment horizontal="center" vertical="center"/>
    </xf>
    <xf numFmtId="0" fontId="61" fillId="0" borderId="1" xfId="0" applyFont="1" applyBorder="1">
      <alignment vertical="center"/>
    </xf>
    <xf numFmtId="49" fontId="61" fillId="0" borderId="1" xfId="0" applyNumberFormat="1" applyFont="1" applyBorder="1">
      <alignment vertical="center"/>
    </xf>
    <xf numFmtId="0" fontId="83" fillId="0" borderId="1" xfId="0" applyFont="1" applyBorder="1">
      <alignment vertical="center"/>
    </xf>
    <xf numFmtId="0" fontId="61" fillId="0" borderId="1" xfId="0" applyFont="1" applyBorder="1" applyAlignment="1">
      <alignment horizontal="left" vertical="center" wrapText="1"/>
    </xf>
    <xf numFmtId="176" fontId="20" fillId="0" borderId="1" xfId="0" applyNumberFormat="1" applyFont="1" applyFill="1" applyBorder="1" applyAlignment="1" applyProtection="1">
      <alignment horizontal="right" vertical="center" shrinkToFit="1"/>
      <protection locked="0"/>
    </xf>
    <xf numFmtId="176" fontId="20" fillId="0" borderId="47" xfId="0" applyNumberFormat="1" applyFont="1" applyFill="1" applyBorder="1" applyAlignment="1" applyProtection="1">
      <alignment horizontal="right" vertical="center" shrinkToFit="1"/>
      <protection locked="0"/>
    </xf>
    <xf numFmtId="0" fontId="12" fillId="0" borderId="0" xfId="0" applyFont="1" applyAlignment="1">
      <alignment vertical="center" wrapText="1"/>
    </xf>
    <xf numFmtId="176" fontId="20" fillId="27" borderId="0" xfId="0" applyNumberFormat="1" applyFont="1" applyFill="1" applyAlignment="1">
      <alignment vertical="center" shrinkToFit="1"/>
    </xf>
    <xf numFmtId="0" fontId="30" fillId="2" borderId="6" xfId="0" applyFont="1" applyFill="1" applyBorder="1" applyAlignment="1">
      <alignment vertical="center" wrapText="1"/>
    </xf>
    <xf numFmtId="180" fontId="32" fillId="2" borderId="24" xfId="0" applyNumberFormat="1" applyFont="1" applyFill="1" applyBorder="1" applyAlignment="1">
      <alignment horizontal="right" vertical="center"/>
    </xf>
    <xf numFmtId="0" fontId="93" fillId="0" borderId="24" xfId="0" applyFont="1" applyFill="1" applyBorder="1" applyAlignment="1">
      <alignment vertical="center"/>
    </xf>
    <xf numFmtId="0" fontId="30" fillId="0" borderId="7" xfId="0" applyFont="1" applyBorder="1">
      <alignment vertical="center"/>
    </xf>
    <xf numFmtId="0" fontId="8" fillId="0" borderId="0" xfId="0" applyFont="1" applyBorder="1" applyAlignment="1">
      <alignment horizontal="left" vertical="center"/>
    </xf>
    <xf numFmtId="0" fontId="30" fillId="2" borderId="5" xfId="0" applyFont="1" applyFill="1" applyBorder="1" applyAlignment="1">
      <alignment horizontal="center" vertical="center"/>
    </xf>
    <xf numFmtId="0" fontId="30" fillId="2" borderId="19" xfId="0" applyFont="1" applyFill="1" applyBorder="1" applyAlignment="1">
      <alignment horizontal="center" vertical="center"/>
    </xf>
    <xf numFmtId="0" fontId="30" fillId="0" borderId="166" xfId="0" applyFont="1" applyBorder="1">
      <alignment vertical="center"/>
    </xf>
    <xf numFmtId="0" fontId="30" fillId="0" borderId="4" xfId="0" applyFont="1" applyBorder="1">
      <alignment vertical="center"/>
    </xf>
    <xf numFmtId="0" fontId="29" fillId="2" borderId="0" xfId="0" applyFont="1" applyFill="1" applyAlignment="1">
      <alignment horizontal="left" vertical="top"/>
    </xf>
    <xf numFmtId="0" fontId="29" fillId="2" borderId="0" xfId="0" applyFont="1" applyFill="1" applyAlignment="1">
      <alignment vertical="top" wrapText="1"/>
    </xf>
    <xf numFmtId="0" fontId="20" fillId="28" borderId="27" xfId="0" applyFont="1" applyFill="1" applyBorder="1" applyProtection="1">
      <alignment vertical="center"/>
      <protection locked="0"/>
    </xf>
    <xf numFmtId="0" fontId="11" fillId="0" borderId="2" xfId="0" applyFont="1" applyBorder="1" applyAlignment="1">
      <alignment horizontal="center" vertical="center"/>
    </xf>
    <xf numFmtId="176" fontId="20" fillId="0" borderId="19" xfId="0" applyNumberFormat="1" applyFont="1" applyBorder="1" applyAlignment="1" applyProtection="1">
      <alignment horizontal="center" vertical="center" wrapText="1" shrinkToFit="1"/>
      <protection locked="0"/>
    </xf>
    <xf numFmtId="0" fontId="31" fillId="3" borderId="41"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29" fillId="2" borderId="4" xfId="0" applyFont="1" applyFill="1" applyBorder="1">
      <alignment vertical="center"/>
    </xf>
    <xf numFmtId="0" fontId="61" fillId="0" borderId="62" xfId="55" applyNumberFormat="1" applyFont="1" applyBorder="1" applyAlignment="1">
      <alignment horizontal="center" vertical="center" wrapText="1"/>
    </xf>
    <xf numFmtId="181" fontId="61" fillId="0" borderId="92" xfId="55" applyNumberFormat="1" applyFont="1" applyBorder="1" applyAlignment="1">
      <alignment horizontal="right" vertical="center" wrapText="1"/>
    </xf>
    <xf numFmtId="0" fontId="61" fillId="0" borderId="33" xfId="55" applyNumberFormat="1" applyFont="1" applyBorder="1" applyAlignment="1">
      <alignment horizontal="center" vertical="center" wrapText="1"/>
    </xf>
    <xf numFmtId="0" fontId="61" fillId="0" borderId="0" xfId="55" applyNumberFormat="1" applyFont="1" applyBorder="1" applyAlignment="1">
      <alignment horizontal="center" vertical="center" wrapText="1"/>
    </xf>
    <xf numFmtId="181" fontId="61" fillId="0" borderId="33" xfId="55" applyNumberFormat="1" applyFont="1" applyBorder="1" applyAlignment="1">
      <alignment horizontal="right" vertical="center" wrapText="1"/>
    </xf>
    <xf numFmtId="0" fontId="70" fillId="0" borderId="33" xfId="56" applyFont="1" applyBorder="1" applyAlignment="1">
      <alignment vertical="center" wrapText="1"/>
    </xf>
    <xf numFmtId="0" fontId="70" fillId="0" borderId="0" xfId="56" applyFont="1" applyBorder="1" applyAlignment="1">
      <alignment vertical="center" wrapText="1"/>
    </xf>
    <xf numFmtId="0" fontId="63" fillId="0" borderId="33" xfId="0" applyFont="1" applyBorder="1" applyAlignment="1">
      <alignment vertical="center"/>
    </xf>
    <xf numFmtId="0" fontId="63" fillId="0" borderId="0" xfId="0" applyFont="1" applyBorder="1" applyAlignment="1">
      <alignment vertical="center"/>
    </xf>
    <xf numFmtId="38" fontId="12" fillId="0" borderId="0" xfId="5" applyFont="1">
      <alignment vertical="center"/>
    </xf>
    <xf numFmtId="38" fontId="12" fillId="0" borderId="0" xfId="5" applyFont="1" applyAlignment="1">
      <alignment horizontal="center" vertical="center" wrapText="1"/>
    </xf>
    <xf numFmtId="38" fontId="13" fillId="0" borderId="0" xfId="5" applyFont="1">
      <alignment vertical="center"/>
    </xf>
    <xf numFmtId="0" fontId="29" fillId="2" borderId="0" xfId="0" applyFont="1" applyFill="1" applyBorder="1">
      <alignment vertical="center"/>
    </xf>
    <xf numFmtId="0" fontId="29" fillId="2" borderId="0" xfId="0" applyFont="1" applyFill="1" applyBorder="1" applyAlignment="1">
      <alignment horizontal="left" vertical="center" wrapText="1"/>
    </xf>
    <xf numFmtId="0" fontId="29" fillId="2" borderId="2" xfId="0" applyFont="1" applyFill="1" applyBorder="1" applyAlignment="1">
      <alignment horizontal="center" vertical="center"/>
    </xf>
    <xf numFmtId="0" fontId="26" fillId="2" borderId="11" xfId="0" applyFont="1" applyFill="1" applyBorder="1">
      <alignment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6" xfId="0" applyFont="1" applyBorder="1" applyAlignment="1">
      <alignment horizontal="center" vertical="center"/>
    </xf>
    <xf numFmtId="0" fontId="16" fillId="0" borderId="0" xfId="0" applyFont="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16" fillId="0" borderId="0" xfId="0" applyFont="1" applyAlignment="1">
      <alignment horizontal="left" vertical="center"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73" fillId="31" borderId="75"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0" fillId="0" borderId="1" xfId="0" applyFont="1" applyBorder="1" applyAlignment="1">
      <alignment horizontal="center" vertical="center" wrapText="1"/>
    </xf>
    <xf numFmtId="0" fontId="0" fillId="0" borderId="57" xfId="0" applyFont="1" applyBorder="1" applyAlignment="1">
      <alignment horizontal="center" vertical="center" wrapText="1"/>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31" borderId="61" xfId="0" applyFont="1" applyFill="1" applyBorder="1" applyAlignment="1" applyProtection="1">
      <alignment vertical="center" wrapText="1"/>
      <protection locked="0"/>
    </xf>
    <xf numFmtId="0" fontId="11" fillId="31" borderId="89" xfId="0" applyFont="1" applyFill="1" applyBorder="1" applyAlignment="1" applyProtection="1">
      <alignment vertical="center" wrapText="1"/>
      <protection locked="0"/>
    </xf>
    <xf numFmtId="0" fontId="11" fillId="31" borderId="74" xfId="0" applyFont="1" applyFill="1" applyBorder="1" applyAlignment="1" applyProtection="1">
      <alignment vertical="center" wrapText="1"/>
      <protection locked="0"/>
    </xf>
    <xf numFmtId="49" fontId="73" fillId="31" borderId="92" xfId="0" applyNumberFormat="1" applyFont="1" applyFill="1" applyBorder="1" applyAlignment="1" applyProtection="1">
      <alignment horizontal="center" vertical="center"/>
      <protection locked="0"/>
    </xf>
    <xf numFmtId="49" fontId="73" fillId="31" borderId="89" xfId="0" applyNumberFormat="1" applyFont="1" applyFill="1" applyBorder="1" applyAlignment="1" applyProtection="1">
      <alignment horizontal="center" vertical="center"/>
      <protection locked="0"/>
    </xf>
    <xf numFmtId="49" fontId="73" fillId="31" borderId="74" xfId="0" applyNumberFormat="1" applyFont="1" applyFill="1" applyBorder="1" applyAlignment="1" applyProtection="1">
      <alignment horizontal="center" vertical="center"/>
      <protection locked="0"/>
    </xf>
    <xf numFmtId="0" fontId="80" fillId="0" borderId="133" xfId="0" applyFont="1" applyBorder="1" applyAlignment="1" applyProtection="1">
      <alignment horizontal="center" vertical="center"/>
      <protection locked="0"/>
    </xf>
    <xf numFmtId="0" fontId="29" fillId="2" borderId="0" xfId="0" applyFont="1" applyFill="1" applyAlignment="1">
      <alignment horizontal="left" vertical="top"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6" fillId="2" borderId="0" xfId="0" applyFont="1" applyFill="1" applyAlignment="1">
      <alignment horizontal="left" vertical="top"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2" borderId="75"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7" xfId="0" applyFont="1" applyBorder="1" applyAlignment="1">
      <alignment horizontal="center" vertical="center"/>
    </xf>
    <xf numFmtId="0" fontId="34" fillId="0" borderId="120"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64" fillId="3" borderId="27"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6" fillId="0" borderId="83" xfId="0" applyFont="1" applyBorder="1" applyAlignment="1">
      <alignment horizontal="center" vertical="center"/>
    </xf>
    <xf numFmtId="0" fontId="26" fillId="0" borderId="83" xfId="0" applyFont="1" applyBorder="1" applyAlignment="1">
      <alignment horizontal="left" vertical="center" wrapText="1"/>
    </xf>
    <xf numFmtId="0" fontId="26" fillId="0" borderId="129" xfId="0" applyFont="1" applyBorder="1" applyAlignment="1">
      <alignment horizontal="left" vertical="center" wrapText="1"/>
    </xf>
    <xf numFmtId="0" fontId="26" fillId="0" borderId="125"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29" fillId="2" borderId="4" xfId="0" applyFont="1" applyFill="1" applyBorder="1" applyAlignment="1">
      <alignment horizontal="left" vertical="center"/>
    </xf>
    <xf numFmtId="0" fontId="29" fillId="2" borderId="1" xfId="0" applyFont="1" applyFill="1" applyBorder="1" applyAlignment="1">
      <alignment horizontal="left" vertical="center"/>
    </xf>
    <xf numFmtId="0" fontId="29" fillId="2" borderId="53" xfId="0" applyFont="1" applyFill="1" applyBorder="1" applyAlignment="1">
      <alignment horizontal="left" vertical="center"/>
    </xf>
    <xf numFmtId="0" fontId="29" fillId="2" borderId="4" xfId="0" applyFont="1" applyFill="1" applyBorder="1" applyAlignment="1">
      <alignment horizontal="left" vertical="center" wrapText="1"/>
    </xf>
    <xf numFmtId="0" fontId="29" fillId="2" borderId="1" xfId="0" applyFont="1" applyFill="1" applyBorder="1" applyAlignment="1">
      <alignment horizontal="left" vertical="center" wrapText="1"/>
    </xf>
    <xf numFmtId="0" fontId="29" fillId="2" borderId="53" xfId="0" applyFont="1" applyFill="1" applyBorder="1" applyAlignment="1">
      <alignment horizontal="left" vertical="center" wrapText="1"/>
    </xf>
    <xf numFmtId="38" fontId="29" fillId="2" borderId="45" xfId="0" applyNumberFormat="1" applyFont="1" applyFill="1" applyBorder="1" applyAlignment="1">
      <alignment horizontal="center" vertical="center"/>
    </xf>
    <xf numFmtId="0" fontId="29" fillId="2" borderId="31" xfId="0" applyFont="1" applyFill="1" applyBorder="1" applyAlignment="1">
      <alignment horizontal="center" vertical="center"/>
    </xf>
    <xf numFmtId="0" fontId="29" fillId="2" borderId="32" xfId="0" applyFont="1" applyFill="1" applyBorder="1" applyAlignment="1">
      <alignment horizontal="center" vertical="center"/>
    </xf>
    <xf numFmtId="176" fontId="24" fillId="0" borderId="45" xfId="0" applyNumberFormat="1" applyFont="1" applyFill="1" applyBorder="1" applyAlignment="1" applyProtection="1">
      <alignment horizontal="center" vertical="center"/>
      <protection locked="0"/>
    </xf>
    <xf numFmtId="176" fontId="24" fillId="0" borderId="31" xfId="0" applyNumberFormat="1" applyFont="1" applyFill="1" applyBorder="1" applyAlignment="1" applyProtection="1">
      <alignment horizontal="center" vertical="center"/>
      <protection locked="0"/>
    </xf>
    <xf numFmtId="0" fontId="25" fillId="4" borderId="82" xfId="0" applyFont="1" applyFill="1" applyBorder="1" applyAlignment="1">
      <alignment horizontal="center" vertical="center"/>
    </xf>
    <xf numFmtId="0" fontId="25" fillId="4" borderId="63" xfId="0" applyFont="1" applyFill="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30" fillId="0" borderId="94" xfId="0" applyFont="1" applyBorder="1" applyAlignment="1">
      <alignment horizontal="center" vertical="center"/>
    </xf>
    <xf numFmtId="0" fontId="30" fillId="0" borderId="38" xfId="0" applyFont="1" applyBorder="1" applyAlignment="1">
      <alignment horizontal="center" vertical="center"/>
    </xf>
    <xf numFmtId="0" fontId="30" fillId="0" borderId="132" xfId="0" applyFont="1" applyBorder="1" applyAlignment="1">
      <alignment horizontal="center" vertical="center"/>
    </xf>
    <xf numFmtId="0" fontId="30" fillId="0" borderId="83" xfId="0" applyFont="1" applyBorder="1" applyAlignment="1">
      <alignment horizontal="left" vertical="center"/>
    </xf>
    <xf numFmtId="0" fontId="30" fillId="0" borderId="129" xfId="0" applyFont="1" applyBorder="1" applyAlignment="1">
      <alignment horizontal="left" vertical="center"/>
    </xf>
    <xf numFmtId="0" fontId="38" fillId="2" borderId="0" xfId="0" applyFont="1" applyFill="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38" fillId="0" borderId="0" xfId="0" applyFont="1" applyAlignment="1">
      <alignment vertical="center" shrinkToFi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37" xfId="0" applyFont="1" applyBorder="1" applyAlignment="1">
      <alignment horizontal="center" vertical="center" wrapText="1"/>
    </xf>
    <xf numFmtId="0" fontId="8" fillId="0" borderId="138"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0" fillId="0" borderId="140" xfId="0" applyFont="1" applyBorder="1" applyAlignment="1" applyProtection="1">
      <alignment horizontal="center" vertical="center"/>
      <protection locked="0"/>
    </xf>
    <xf numFmtId="0" fontId="80" fillId="0" borderId="153" xfId="0" applyFont="1" applyBorder="1" applyAlignment="1" applyProtection="1">
      <alignment horizontal="center" vertical="center"/>
      <protection locked="0"/>
    </xf>
    <xf numFmtId="0" fontId="80" fillId="0" borderId="146" xfId="0" applyFont="1" applyBorder="1" applyAlignment="1" applyProtection="1">
      <alignment horizontal="center" vertical="center"/>
      <protection locked="0"/>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0" fillId="2" borderId="49"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21" fillId="2" borderId="75"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30" fillId="2" borderId="3" xfId="0" applyFont="1" applyFill="1" applyBorder="1" applyAlignment="1">
      <alignment horizontal="left" vertical="center" wrapText="1"/>
    </xf>
    <xf numFmtId="179" fontId="21" fillId="0" borderId="167" xfId="5" applyNumberFormat="1" applyFont="1" applyFill="1" applyBorder="1" applyAlignment="1" applyProtection="1">
      <alignment horizontal="right" vertical="center" shrinkToFit="1"/>
    </xf>
    <xf numFmtId="179" fontId="21" fillId="0" borderId="22" xfId="5" applyNumberFormat="1" applyFont="1" applyFill="1" applyBorder="1" applyAlignment="1" applyProtection="1">
      <alignment horizontal="right" vertical="center" shrinkToFit="1"/>
    </xf>
    <xf numFmtId="179" fontId="21" fillId="0" borderId="168" xfId="5" applyNumberFormat="1" applyFont="1" applyFill="1" applyBorder="1" applyAlignment="1" applyProtection="1">
      <alignment horizontal="right" vertical="center" shrinkToFi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1" xfId="5" applyNumberFormat="1" applyFont="1" applyFill="1" applyBorder="1" applyAlignment="1" applyProtection="1">
      <alignment horizontal="right" vertical="center" shrinkToFit="1"/>
    </xf>
    <xf numFmtId="0" fontId="26" fillId="0" borderId="155" xfId="0" applyFont="1" applyBorder="1" applyAlignment="1">
      <alignment horizontal="center" vertical="center"/>
    </xf>
    <xf numFmtId="0" fontId="26" fillId="0" borderId="155" xfId="0" applyFont="1" applyBorder="1" applyAlignment="1">
      <alignment horizontal="left" vertical="center" wrapText="1"/>
    </xf>
    <xf numFmtId="0" fontId="26" fillId="0" borderId="156"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1" fillId="3" borderId="1" xfId="0" applyFont="1" applyFill="1" applyBorder="1" applyAlignment="1">
      <alignment horizontal="center" vertical="center"/>
    </xf>
    <xf numFmtId="0" fontId="30" fillId="0" borderId="94"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2" xfId="0" applyFont="1" applyBorder="1" applyAlignment="1">
      <alignment horizontal="center" vertical="center"/>
    </xf>
    <xf numFmtId="0" fontId="23"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0" fillId="2" borderId="1" xfId="0" applyFont="1" applyFill="1" applyBorder="1" applyAlignment="1">
      <alignment horizontal="center" vertical="center" shrinkToFit="1"/>
    </xf>
    <xf numFmtId="0" fontId="94"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3"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4" xfId="0" applyFont="1" applyFill="1" applyBorder="1" applyAlignment="1">
      <alignment horizontal="left" vertical="center" wrapText="1"/>
    </xf>
    <xf numFmtId="0" fontId="30" fillId="2" borderId="34" xfId="0" applyFont="1" applyFill="1" applyBorder="1" applyAlignment="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8" fillId="4" borderId="82"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30" fillId="2" borderId="2" xfId="0" applyFont="1" applyFill="1" applyBorder="1" applyAlignment="1">
      <alignment horizontal="left" vertical="center"/>
    </xf>
    <xf numFmtId="179" fontId="20" fillId="0" borderId="7" xfId="5" applyNumberFormat="1" applyFont="1" applyFill="1" applyBorder="1" applyAlignment="1" applyProtection="1">
      <alignment horizontal="right" vertical="center" shrinkToFit="1"/>
    </xf>
    <xf numFmtId="0" fontId="30" fillId="3" borderId="2" xfId="0" applyFont="1" applyFill="1" applyBorder="1" applyAlignment="1">
      <alignment horizontal="left" vertical="center"/>
    </xf>
    <xf numFmtId="0" fontId="30" fillId="3" borderId="3" xfId="0" applyFont="1" applyFill="1" applyBorder="1" applyAlignment="1">
      <alignment horizontal="left" vertical="center"/>
    </xf>
    <xf numFmtId="0" fontId="30" fillId="3" borderId="6" xfId="0" applyFont="1" applyFill="1" applyBorder="1" applyAlignment="1">
      <alignment horizontal="left" vertical="center"/>
    </xf>
    <xf numFmtId="0" fontId="30" fillId="3" borderId="4" xfId="0" applyFont="1" applyFill="1" applyBorder="1" applyAlignment="1">
      <alignment horizontal="left" vertical="center"/>
    </xf>
    <xf numFmtId="0" fontId="30" fillId="2" borderId="4" xfId="0" applyFont="1" applyFill="1" applyBorder="1" applyAlignment="1">
      <alignment horizontal="left" vertical="center" wrapText="1"/>
    </xf>
    <xf numFmtId="179" fontId="21" fillId="0" borderId="2" xfId="5" applyNumberFormat="1" applyFont="1" applyFill="1" applyBorder="1" applyAlignment="1" applyProtection="1">
      <alignment horizontal="right" vertical="center" shrinkToFit="1"/>
    </xf>
    <xf numFmtId="179" fontId="21" fillId="0" borderId="3" xfId="5" applyNumberFormat="1" applyFont="1" applyFill="1" applyBorder="1" applyAlignment="1" applyProtection="1">
      <alignment horizontal="right" vertical="center" shrinkToFit="1"/>
    </xf>
    <xf numFmtId="0" fontId="8" fillId="3" borderId="82" xfId="0" applyFont="1" applyFill="1" applyBorder="1" applyAlignment="1">
      <alignment horizontal="center" vertical="center"/>
    </xf>
    <xf numFmtId="0" fontId="8" fillId="3" borderId="63" xfId="0" applyFont="1" applyFill="1" applyBorder="1" applyAlignment="1">
      <alignment horizontal="center" vertical="center"/>
    </xf>
    <xf numFmtId="179" fontId="21" fillId="28" borderId="21" xfId="5" applyNumberFormat="1" applyFont="1" applyFill="1" applyBorder="1" applyAlignment="1" applyProtection="1">
      <alignment horizontal="right" vertical="center" shrinkToFit="1"/>
      <protection locked="0"/>
    </xf>
    <xf numFmtId="179" fontId="21" fillId="28" borderId="22" xfId="5" applyNumberFormat="1" applyFont="1" applyFill="1" applyBorder="1" applyAlignment="1" applyProtection="1">
      <alignment horizontal="right" vertical="center" shrinkToFit="1"/>
      <protection locked="0"/>
    </xf>
    <xf numFmtId="179" fontId="21" fillId="28" borderId="41" xfId="5" applyNumberFormat="1" applyFont="1" applyFill="1" applyBorder="1" applyAlignment="1" applyProtection="1">
      <alignment horizontal="right" vertical="center" shrinkToFit="1"/>
      <protection locked="0"/>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9" fillId="2" borderId="86" xfId="0" applyFont="1" applyFill="1" applyBorder="1" applyAlignment="1">
      <alignment horizontal="center" vertical="center"/>
    </xf>
    <xf numFmtId="0" fontId="29" fillId="2" borderId="87" xfId="0" applyFont="1" applyFill="1" applyBorder="1" applyAlignment="1">
      <alignment horizontal="center" vertical="center"/>
    </xf>
    <xf numFmtId="0" fontId="30" fillId="2" borderId="88"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26" fillId="0" borderId="112" xfId="0" applyFont="1" applyBorder="1" applyAlignment="1">
      <alignment vertical="center" wrapText="1"/>
    </xf>
    <xf numFmtId="0" fontId="26" fillId="0" borderId="113"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4" xfId="0" applyFont="1" applyFill="1" applyBorder="1" applyAlignment="1" applyProtection="1">
      <alignment horizontal="center" vertical="center"/>
      <protection locked="0"/>
    </xf>
    <xf numFmtId="0" fontId="20" fillId="28" borderId="118" xfId="0" applyFont="1" applyFill="1" applyBorder="1" applyAlignment="1" applyProtection="1">
      <alignment horizontal="center" vertical="center"/>
      <protection locked="0"/>
    </xf>
    <xf numFmtId="0" fontId="29" fillId="0" borderId="0" xfId="0" applyFont="1" applyAlignment="1">
      <alignment horizontal="left" vertical="top" wrapText="1"/>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37" xfId="0" applyFont="1" applyFill="1" applyBorder="1" applyAlignment="1">
      <alignment horizontal="left" vertical="center" wrapText="1"/>
    </xf>
    <xf numFmtId="0" fontId="8" fillId="2" borderId="138" xfId="0" applyFont="1" applyFill="1" applyBorder="1" applyAlignment="1">
      <alignment horizontal="left" vertical="center" wrapText="1"/>
    </xf>
    <xf numFmtId="0" fontId="30" fillId="2" borderId="38" xfId="0" applyFont="1" applyFill="1" applyBorder="1" applyAlignment="1">
      <alignment horizontal="left" vertical="center"/>
    </xf>
    <xf numFmtId="0" fontId="30" fillId="2" borderId="72" xfId="0" applyFont="1" applyFill="1" applyBorder="1" applyAlignment="1">
      <alignment horizontal="left" vertical="center"/>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6"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1"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2" xfId="0" applyFont="1" applyBorder="1" applyAlignment="1">
      <alignment horizontal="left" vertical="center" wrapText="1"/>
    </xf>
    <xf numFmtId="0" fontId="36" fillId="28" borderId="121"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2" xfId="0" applyFont="1" applyFill="1" applyBorder="1" applyAlignment="1" applyProtection="1">
      <alignment horizontal="left" vertical="center" wrapText="1" shrinkToFit="1"/>
      <protection locked="0"/>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20" fillId="28" borderId="22" xfId="0" applyFont="1" applyFill="1" applyBorder="1" applyAlignment="1" applyProtection="1">
      <alignment horizontal="center" vertical="center"/>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34" fillId="0" borderId="115" xfId="0" applyFont="1" applyBorder="1" applyAlignment="1">
      <alignment horizontal="center" vertical="center"/>
    </xf>
    <xf numFmtId="0" fontId="34" fillId="0" borderId="112" xfId="0" applyFont="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12" xfId="0" applyFont="1" applyBorder="1" applyAlignment="1">
      <alignment horizontal="center" vertical="center" wrapText="1"/>
    </xf>
    <xf numFmtId="0" fontId="26" fillId="0" borderId="11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6" xfId="0" applyFont="1" applyFill="1" applyBorder="1" applyAlignment="1">
      <alignment horizontal="center" vertical="center"/>
    </xf>
    <xf numFmtId="0" fontId="26" fillId="2" borderId="119" xfId="0" applyFont="1" applyFill="1" applyBorder="1" applyAlignment="1">
      <alignment horizontal="center" vertical="center"/>
    </xf>
    <xf numFmtId="0" fontId="26" fillId="0" borderId="116"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49" fontId="41" fillId="2" borderId="0" xfId="0" applyNumberFormat="1" applyFont="1" applyFill="1" applyAlignment="1">
      <alignment vertical="center"/>
    </xf>
    <xf numFmtId="0" fontId="25" fillId="2" borderId="0" xfId="0" applyFont="1" applyFill="1" applyAlignment="1">
      <alignment horizontal="left" vertical="top" wrapText="1"/>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26" fillId="0" borderId="117" xfId="0" applyFont="1" applyBorder="1" applyAlignment="1">
      <alignment horizontal="left" vertical="center" wrapText="1"/>
    </xf>
    <xf numFmtId="0" fontId="26" fillId="0" borderId="7" xfId="0" applyFont="1" applyBorder="1" applyAlignment="1">
      <alignment horizontal="left" vertical="center" wrapText="1"/>
    </xf>
    <xf numFmtId="176" fontId="11" fillId="2" borderId="1" xfId="0" applyNumberFormat="1" applyFont="1" applyFill="1" applyBorder="1" applyAlignment="1">
      <alignment horizontal="center" vertical="center" shrinkToFit="1"/>
    </xf>
    <xf numFmtId="0" fontId="72" fillId="3" borderId="82"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31" xfId="0" applyFont="1" applyFill="1" applyBorder="1" applyAlignment="1">
      <alignment vertical="center" wrapText="1"/>
    </xf>
    <xf numFmtId="0" fontId="24" fillId="2" borderId="106" xfId="0" applyFont="1" applyFill="1" applyBorder="1" applyAlignment="1">
      <alignment vertical="center" wrapText="1"/>
    </xf>
    <xf numFmtId="0" fontId="24" fillId="2" borderId="130" xfId="0" applyFont="1" applyFill="1" applyBorder="1" applyAlignment="1">
      <alignment vertical="center" wrapText="1"/>
    </xf>
    <xf numFmtId="0" fontId="16" fillId="2" borderId="126"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7"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7"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16" fillId="2" borderId="96" xfId="0" applyFont="1" applyFill="1" applyBorder="1" applyAlignment="1">
      <alignment horizontal="center" vertical="center" wrapText="1"/>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32" fillId="0" borderId="22" xfId="0" applyFont="1" applyBorder="1" applyAlignment="1">
      <alignment horizontal="center" vertical="center" wrapText="1"/>
    </xf>
    <xf numFmtId="0" fontId="32" fillId="0" borderId="89" xfId="0" applyFont="1" applyBorder="1" applyAlignment="1">
      <alignment horizontal="center" vertical="center"/>
    </xf>
    <xf numFmtId="0" fontId="32" fillId="0" borderId="93" xfId="0" applyFont="1" applyBorder="1" applyAlignment="1">
      <alignment horizontal="center" vertical="center"/>
    </xf>
    <xf numFmtId="0" fontId="32" fillId="0" borderId="50" xfId="0" applyFont="1" applyBorder="1" applyAlignment="1">
      <alignment horizontal="center" vertical="center" wrapText="1"/>
    </xf>
    <xf numFmtId="0" fontId="32" fillId="0" borderId="154" xfId="0" applyFont="1" applyBorder="1" applyAlignment="1">
      <alignment horizontal="center" vertical="center" wrapText="1"/>
    </xf>
    <xf numFmtId="0" fontId="32" fillId="0" borderId="92" xfId="0" applyFont="1" applyBorder="1" applyAlignment="1">
      <alignment horizontal="center" vertical="center" wrapText="1"/>
    </xf>
    <xf numFmtId="0" fontId="32" fillId="0" borderId="89" xfId="0" applyFont="1" applyBorder="1" applyAlignment="1">
      <alignment horizontal="center" vertical="center" wrapText="1"/>
    </xf>
    <xf numFmtId="0" fontId="30" fillId="2" borderId="5" xfId="0" applyFont="1" applyFill="1" applyBorder="1" applyAlignment="1">
      <alignment horizontal="left" vertical="center" wrapText="1"/>
    </xf>
    <xf numFmtId="0" fontId="30" fillId="2" borderId="69" xfId="0" applyFont="1" applyFill="1" applyBorder="1" applyAlignment="1">
      <alignment horizontal="left" vertical="center" wrapText="1"/>
    </xf>
    <xf numFmtId="0" fontId="73" fillId="2" borderId="3" xfId="0" applyFont="1" applyFill="1" applyBorder="1" applyAlignment="1">
      <alignment horizontal="center" vertical="center"/>
    </xf>
    <xf numFmtId="0" fontId="30" fillId="2" borderId="2" xfId="0" applyFont="1" applyFill="1" applyBorder="1" applyAlignment="1">
      <alignment horizontal="left" vertical="center" wrapText="1"/>
    </xf>
    <xf numFmtId="0" fontId="30" fillId="2" borderId="80" xfId="0" applyFont="1" applyFill="1" applyBorder="1" applyAlignment="1">
      <alignment horizontal="left" vertical="center" wrapText="1"/>
    </xf>
    <xf numFmtId="0" fontId="0" fillId="2" borderId="0" xfId="0" applyFont="1" applyFill="1" applyAlignment="1">
      <alignment horizontal="left"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0" fillId="2" borderId="5"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72" fillId="3" borderId="68" xfId="0" applyFont="1" applyFill="1" applyBorder="1" applyAlignment="1">
      <alignment horizontal="center" vertical="center"/>
    </xf>
    <xf numFmtId="0" fontId="16" fillId="2" borderId="46" xfId="0" applyFont="1" applyFill="1" applyBorder="1" applyAlignment="1">
      <alignment horizontal="center" vertical="center" wrapText="1"/>
    </xf>
    <xf numFmtId="0" fontId="16" fillId="2" borderId="49" xfId="0" applyFont="1" applyFill="1" applyBorder="1" applyAlignment="1">
      <alignment horizontal="center" vertical="center"/>
    </xf>
    <xf numFmtId="0" fontId="16" fillId="2" borderId="56" xfId="0" applyFont="1" applyFill="1" applyBorder="1" applyAlignment="1">
      <alignment horizontal="center" vertical="center"/>
    </xf>
    <xf numFmtId="0" fontId="16" fillId="2" borderId="13" xfId="0" applyFont="1" applyFill="1" applyBorder="1" applyAlignment="1">
      <alignment horizontal="center" vertical="center" wrapText="1"/>
    </xf>
    <xf numFmtId="0" fontId="11" fillId="2" borderId="1" xfId="0" applyFont="1" applyFill="1" applyBorder="1" applyAlignment="1">
      <alignment horizontal="left" vertical="center" wrapText="1"/>
    </xf>
    <xf numFmtId="176" fontId="11" fillId="2" borderId="2" xfId="0" applyNumberFormat="1" applyFont="1" applyFill="1" applyBorder="1" applyAlignment="1">
      <alignment horizontal="center" vertical="center" shrinkToFit="1"/>
    </xf>
    <xf numFmtId="176" fontId="11" fillId="2" borderId="4" xfId="0" applyNumberFormat="1" applyFont="1" applyFill="1" applyBorder="1" applyAlignment="1">
      <alignment horizontal="center" vertical="center" shrinkToFit="1"/>
    </xf>
    <xf numFmtId="176" fontId="20" fillId="29" borderId="1" xfId="0" applyNumberFormat="1" applyFont="1" applyFill="1" applyBorder="1" applyAlignment="1" applyProtection="1">
      <alignment horizontal="center"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20" fillId="0" borderId="62" xfId="0" applyFont="1" applyBorder="1" applyAlignment="1">
      <alignment horizontal="center" vertical="center" shrinkToFit="1"/>
    </xf>
    <xf numFmtId="0" fontId="20" fillId="0" borderId="76" xfId="0" applyFont="1" applyBorder="1" applyAlignment="1">
      <alignment horizontal="center" vertical="center" shrinkToFit="1"/>
    </xf>
    <xf numFmtId="0" fontId="20" fillId="0" borderId="78" xfId="0" applyFont="1" applyBorder="1" applyAlignment="1">
      <alignment horizontal="center" vertical="center" shrinkToFit="1"/>
    </xf>
    <xf numFmtId="176" fontId="20" fillId="29" borderId="57" xfId="0" applyNumberFormat="1" applyFont="1" applyFill="1" applyBorder="1" applyAlignment="1" applyProtection="1">
      <alignment horizontal="center"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16" fillId="2" borderId="109"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0" xfId="0" applyFont="1" applyFill="1" applyBorder="1" applyAlignment="1">
      <alignment horizontal="center" vertical="center"/>
    </xf>
    <xf numFmtId="0" fontId="74" fillId="2" borderId="150"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51" xfId="0" applyFont="1" applyFill="1" applyBorder="1" applyAlignment="1">
      <alignment horizontal="center" vertical="center" wrapText="1"/>
    </xf>
    <xf numFmtId="0" fontId="74" fillId="2" borderId="152"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0"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46" xfId="0" applyFont="1" applyFill="1" applyBorder="1" applyAlignment="1">
      <alignment horizontal="center" vertical="center" wrapText="1"/>
    </xf>
    <xf numFmtId="176" fontId="20" fillId="29" borderId="109" xfId="0" applyNumberFormat="1" applyFont="1" applyFill="1" applyBorder="1" applyAlignment="1" applyProtection="1">
      <alignment horizontal="center" vertical="center" shrinkToFit="1"/>
      <protection locked="0"/>
    </xf>
    <xf numFmtId="0" fontId="20" fillId="0" borderId="61" xfId="0" applyFont="1" applyBorder="1" applyAlignment="1">
      <alignment horizontal="center" vertical="center" shrinkToFit="1"/>
    </xf>
    <xf numFmtId="0" fontId="20" fillId="0" borderId="89" xfId="0" applyFont="1" applyBorder="1" applyAlignment="1">
      <alignment horizontal="center" vertical="center" shrinkToFit="1"/>
    </xf>
    <xf numFmtId="0" fontId="20" fillId="0" borderId="74"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6" xfId="0" applyFont="1" applyFill="1" applyBorder="1" applyAlignment="1">
      <alignment horizontal="center" vertical="center" wrapText="1"/>
    </xf>
    <xf numFmtId="176" fontId="20" fillId="29" borderId="14" xfId="0" applyNumberFormat="1" applyFont="1" applyFill="1" applyBorder="1" applyAlignment="1" applyProtection="1">
      <alignment horizontal="center" vertical="center" shrinkToFit="1"/>
      <protection locked="0"/>
    </xf>
    <xf numFmtId="0" fontId="74" fillId="0" borderId="149"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63" fillId="0" borderId="82"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6" fillId="0" borderId="82" xfId="0" applyNumberFormat="1" applyFont="1" applyBorder="1" applyAlignment="1">
      <alignment horizontal="center" vertical="center"/>
    </xf>
    <xf numFmtId="49" fontId="76" fillId="0" borderId="68" xfId="0" applyNumberFormat="1" applyFont="1" applyBorder="1" applyAlignment="1">
      <alignment horizontal="center" vertical="center"/>
    </xf>
    <xf numFmtId="49" fontId="76" fillId="0" borderId="63" xfId="0" applyNumberFormat="1" applyFont="1" applyBorder="1" applyAlignment="1">
      <alignment horizontal="center" vertical="center"/>
    </xf>
    <xf numFmtId="0" fontId="63" fillId="0" borderId="92" xfId="0" applyFont="1" applyBorder="1" applyAlignment="1">
      <alignment horizontal="center" vertical="center" wrapText="1"/>
    </xf>
    <xf numFmtId="0" fontId="63" fillId="0" borderId="89" xfId="0" applyFont="1" applyBorder="1" applyAlignment="1">
      <alignment horizontal="center" vertical="center" wrapText="1"/>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181" fontId="61" fillId="0" borderId="1" xfId="55" applyNumberFormat="1"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47"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5" xfId="0" applyFont="1" applyBorder="1" applyAlignment="1">
      <alignment horizontal="center" vertical="center"/>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3">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patternType="none">
          <bgColor auto="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2" tint="-9.9948118533890809E-2"/>
      </font>
      <fill>
        <patternFill>
          <bgColor theme="2" tint="-9.9948118533890809E-2"/>
        </patternFill>
      </fill>
      <border>
        <left/>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ill>
        <patternFill>
          <bgColor rgb="FFFFC000"/>
        </patternFill>
      </fill>
    </dxf>
    <dxf>
      <fill>
        <patternFill>
          <bgColor rgb="FFFFC000"/>
        </patternFill>
      </fill>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102" lockText="1" noThreeD="1"/>
</file>

<file path=xl/ctrlProps/ctrlProp11.xml><?xml version="1.0" encoding="utf-8"?>
<formControlPr xmlns="http://schemas.microsoft.com/office/spreadsheetml/2009/9/main" objectType="CheckBox" fmlaLink="$AM$103" lockText="1" noThreeD="1"/>
</file>

<file path=xl/ctrlProps/ctrlProp12.xml><?xml version="1.0" encoding="utf-8"?>
<formControlPr xmlns="http://schemas.microsoft.com/office/spreadsheetml/2009/9/main" objectType="CheckBox" checked="Checked" fmlaLink="$AM$104" lockText="1" noThreeD="1"/>
</file>

<file path=xl/ctrlProps/ctrlProp13.xml><?xml version="1.0" encoding="utf-8"?>
<formControlPr xmlns="http://schemas.microsoft.com/office/spreadsheetml/2009/9/main" objectType="CheckBox" fmlaLink="$AM$105" lockText="1" noThreeD="1"/>
</file>

<file path=xl/ctrlProps/ctrlProp14.xml><?xml version="1.0" encoding="utf-8"?>
<formControlPr xmlns="http://schemas.microsoft.com/office/spreadsheetml/2009/9/main" objectType="CheckBox" fmlaLink="$AM$107" lockText="1" noThreeD="1"/>
</file>

<file path=xl/ctrlProps/ctrlProp15.xml><?xml version="1.0" encoding="utf-8"?>
<formControlPr xmlns="http://schemas.microsoft.com/office/spreadsheetml/2009/9/main" objectType="CheckBox" checked="Checked" fmlaLink="$AM$106"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09" lockText="1" noThreeD="1"/>
</file>

<file path=xl/ctrlProps/ctrlProp18.xml><?xml version="1.0" encoding="utf-8"?>
<formControlPr xmlns="http://schemas.microsoft.com/office/spreadsheetml/2009/9/main" objectType="CheckBox" fmlaLink="$AM$110" lockText="1" noThreeD="1"/>
</file>

<file path=xl/ctrlProps/ctrlProp19.xml><?xml version="1.0" encoding="utf-8"?>
<formControlPr xmlns="http://schemas.microsoft.com/office/spreadsheetml/2009/9/main" objectType="CheckBox" fmlaLink="$AM$111" lockText="1" noThreeD="1"/>
</file>

<file path=xl/ctrlProps/ctrlProp2.xml><?xml version="1.0" encoding="utf-8"?>
<formControlPr xmlns="http://schemas.microsoft.com/office/spreadsheetml/2009/9/main" objectType="CheckBox" checked="Checked" fmlaLink="$AM$60" lockText="1" noThreeD="1"/>
</file>

<file path=xl/ctrlProps/ctrlProp20.xml><?xml version="1.0" encoding="utf-8"?>
<formControlPr xmlns="http://schemas.microsoft.com/office/spreadsheetml/2009/9/main" objectType="CheckBox" checked="Checked" fmlaLink="$AM$112" lockText="1" noThreeD="1"/>
</file>

<file path=xl/ctrlProps/ctrlProp21.xml><?xml version="1.0" encoding="utf-8"?>
<formControlPr xmlns="http://schemas.microsoft.com/office/spreadsheetml/2009/9/main" objectType="CheckBox" checked="Checked" fmlaLink="$AM$113" lockText="1" noThreeD="1"/>
</file>

<file path=xl/ctrlProps/ctrlProp22.xml><?xml version="1.0" encoding="utf-8"?>
<formControlPr xmlns="http://schemas.microsoft.com/office/spreadsheetml/2009/9/main" objectType="CheckBox" checked="Checked" fmlaLink="$AM$114" lockText="1" noThreeD="1"/>
</file>

<file path=xl/ctrlProps/ctrlProp23.xml><?xml version="1.0" encoding="utf-8"?>
<formControlPr xmlns="http://schemas.microsoft.com/office/spreadsheetml/2009/9/main" objectType="CheckBox" checked="Checked" fmlaLink="$AM$115" lockText="1" noThreeD="1"/>
</file>

<file path=xl/ctrlProps/ctrlProp24.xml><?xml version="1.0" encoding="utf-8"?>
<formControlPr xmlns="http://schemas.microsoft.com/office/spreadsheetml/2009/9/main" objectType="CheckBox" fmlaLink="$AM$116" lockText="1" noThreeD="1"/>
</file>

<file path=xl/ctrlProps/ctrlProp25.xml><?xml version="1.0" encoding="utf-8"?>
<formControlPr xmlns="http://schemas.microsoft.com/office/spreadsheetml/2009/9/main" objectType="CheckBox" fmlaLink="$AM$117" lockText="1" noThreeD="1"/>
</file>

<file path=xl/ctrlProps/ctrlProp26.xml><?xml version="1.0" encoding="utf-8"?>
<formControlPr xmlns="http://schemas.microsoft.com/office/spreadsheetml/2009/9/main" objectType="CheckBox" fmlaLink="$AM$118" lockText="1" noThreeD="1"/>
</file>

<file path=xl/ctrlProps/ctrlProp27.xml><?xml version="1.0" encoding="utf-8"?>
<formControlPr xmlns="http://schemas.microsoft.com/office/spreadsheetml/2009/9/main" objectType="CheckBox" checked="Checked" fmlaLink="$AM$119" lockText="1" noThreeD="1"/>
</file>

<file path=xl/ctrlProps/ctrlProp28.xml><?xml version="1.0" encoding="utf-8"?>
<formControlPr xmlns="http://schemas.microsoft.com/office/spreadsheetml/2009/9/main" objectType="CheckBox" checked="Checked" fmlaLink="$AM$120" lockText="1" noThreeD="1"/>
</file>

<file path=xl/ctrlProps/ctrlProp29.xml><?xml version="1.0" encoding="utf-8"?>
<formControlPr xmlns="http://schemas.microsoft.com/office/spreadsheetml/2009/9/main" objectType="CheckBox" fmlaLink="$AM$121" lockText="1" noThreeD="1"/>
</file>

<file path=xl/ctrlProps/ctrlProp3.xml><?xml version="1.0" encoding="utf-8"?>
<formControlPr xmlns="http://schemas.microsoft.com/office/spreadsheetml/2009/9/main" objectType="CheckBox" checked="Checked" fmlaLink="$AM$66" lockText="1" noThreeD="1"/>
</file>

<file path=xl/ctrlProps/ctrlProp30.xml><?xml version="1.0" encoding="utf-8"?>
<formControlPr xmlns="http://schemas.microsoft.com/office/spreadsheetml/2009/9/main" objectType="CheckBox" fmlaLink="$AM$122" lockText="1" noThreeD="1"/>
</file>

<file path=xl/ctrlProps/ctrlProp31.xml><?xml version="1.0" encoding="utf-8"?>
<formControlPr xmlns="http://schemas.microsoft.com/office/spreadsheetml/2009/9/main" objectType="CheckBox" checked="Checked" fmlaLink="$AM$127" lockText="1" noThreeD="1"/>
</file>

<file path=xl/ctrlProps/ctrlProp32.xml><?xml version="1.0" encoding="utf-8"?>
<formControlPr xmlns="http://schemas.microsoft.com/office/spreadsheetml/2009/9/main" objectType="CheckBox" checked="Checked" fmlaLink="$AM$128" lockText="1" noThreeD="1"/>
</file>

<file path=xl/ctrlProps/ctrlProp33.xml><?xml version="1.0" encoding="utf-8"?>
<formControlPr xmlns="http://schemas.microsoft.com/office/spreadsheetml/2009/9/main" objectType="CheckBox" fmlaLink="$AM$129" lockText="1" noThreeD="1"/>
</file>

<file path=xl/ctrlProps/ctrlProp34.xml><?xml version="1.0" encoding="utf-8"?>
<formControlPr xmlns="http://schemas.microsoft.com/office/spreadsheetml/2009/9/main" objectType="CheckBox" checked="Checked" fmlaLink="$AM$130" lockText="1" noThreeD="1"/>
</file>

<file path=xl/ctrlProps/ctrlProp35.xml><?xml version="1.0" encoding="utf-8"?>
<formControlPr xmlns="http://schemas.microsoft.com/office/spreadsheetml/2009/9/main" objectType="CheckBox" checked="Checked" fmlaLink="$AM$124" lockText="1" noThreeD="1"/>
</file>

<file path=xl/ctrlProps/ctrlProp36.xml><?xml version="1.0" encoding="utf-8"?>
<formControlPr xmlns="http://schemas.microsoft.com/office/spreadsheetml/2009/9/main" objectType="CheckBox" fmlaLink="$AM$125" lockText="1" noThreeD="1"/>
</file>

<file path=xl/ctrlProps/ctrlProp37.xml><?xml version="1.0" encoding="utf-8"?>
<formControlPr xmlns="http://schemas.microsoft.com/office/spreadsheetml/2009/9/main" objectType="CheckBox" fmlaLink="$AM$123" lockText="1" noThreeD="1"/>
</file>

<file path=xl/ctrlProps/ctrlProp38.xml><?xml version="1.0" encoding="utf-8"?>
<formControlPr xmlns="http://schemas.microsoft.com/office/spreadsheetml/2009/9/main" objectType="CheckBox" checked="Checked" fmlaLink="$AM$56" lockText="1" noThreeD="1"/>
</file>

<file path=xl/ctrlProps/ctrlProp39.xml><?xml version="1.0" encoding="utf-8"?>
<formControlPr xmlns="http://schemas.microsoft.com/office/spreadsheetml/2009/9/main" objectType="CheckBox" fmlaLink="$AM$126" lockText="1" noThreeD="1"/>
</file>

<file path=xl/ctrlProps/ctrlProp4.xml><?xml version="1.0" encoding="utf-8"?>
<formControlPr xmlns="http://schemas.microsoft.com/office/spreadsheetml/2009/9/main" objectType="CheckBox" checked="Checked" fmlaLink="$AN$66" lockText="1" noThreeD="1"/>
</file>

<file path=xl/ctrlProps/ctrlProp40.xml><?xml version="1.0" encoding="utf-8"?>
<formControlPr xmlns="http://schemas.microsoft.com/office/spreadsheetml/2009/9/main" objectType="CheckBox" checked="Checked" fmlaLink="$AM$76" lockText="1" noThreeD="1"/>
</file>

<file path=xl/ctrlProps/ctrlProp41.xml><?xml version="1.0" encoding="utf-8"?>
<formControlPr xmlns="http://schemas.microsoft.com/office/spreadsheetml/2009/9/main" objectType="CheckBox" fmlaLink="$AM$92" lockText="1" noThreeD="1"/>
</file>

<file path=xl/ctrlProps/ctrlProp5.xml><?xml version="1.0" encoding="utf-8"?>
<formControlPr xmlns="http://schemas.microsoft.com/office/spreadsheetml/2009/9/main" objectType="CheckBox" checked="Checked"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34</xdr:col>
      <xdr:colOff>307522</xdr:colOff>
      <xdr:row>3</xdr:row>
      <xdr:rowOff>300991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88429" y="601977"/>
          <a:ext cx="5259243"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57921" y="1120889"/>
            <a:ext cx="413088" cy="21482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2901" y="1857375"/>
          <a:ext cx="9260438"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139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908" y="35557558"/>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143</xdr:row>
          <xdr:rowOff>0</xdr:rowOff>
        </xdr:from>
        <xdr:to>
          <xdr:col>6</xdr:col>
          <xdr:colOff>19050</xdr:colOff>
          <xdr:row>143</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908" y="3704492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140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908" y="35557558"/>
              <a:ext cx="19343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89</xdr:row>
          <xdr:rowOff>0</xdr:rowOff>
        </xdr:from>
        <xdr:to>
          <xdr:col>2</xdr:col>
          <xdr:colOff>19050</xdr:colOff>
          <xdr:row>91</xdr:row>
          <xdr:rowOff>76200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908" y="14763750"/>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908" y="17350154"/>
              <a:ext cx="193430" cy="344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9408" y="20207654"/>
              <a:ext cx="171450" cy="263769"/>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32388" y="19753385"/>
              <a:ext cx="171450" cy="718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32388" y="19753385"/>
              <a:ext cx="171450" cy="718038"/>
              <a:chOff x="9239" y="107537"/>
              <a:chExt cx="2190" cy="12573"/>
            </a:xfrm>
          </xdr:grpSpPr>
        </xdr:grpSp>
        <xdr:clientData/>
      </xdr:twoCellAnchor>
    </mc:Choice>
    <mc:Fallback/>
  </mc:AlternateContent>
  <xdr:twoCellAnchor>
    <xdr:from>
      <xdr:col>21</xdr:col>
      <xdr:colOff>238382</xdr:colOff>
      <xdr:row>19</xdr:row>
      <xdr:rowOff>76631</xdr:rowOff>
    </xdr:from>
    <xdr:to>
      <xdr:col>24</xdr:col>
      <xdr:colOff>71203</xdr:colOff>
      <xdr:row>19</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30</xdr:row>
      <xdr:rowOff>23043</xdr:rowOff>
    </xdr:from>
    <xdr:to>
      <xdr:col>18</xdr:col>
      <xdr:colOff>25154</xdr:colOff>
      <xdr:row>30</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0</xdr:colOff>
      <xdr:row>32</xdr:row>
      <xdr:rowOff>56875</xdr:rowOff>
    </xdr:from>
    <xdr:to>
      <xdr:col>18</xdr:col>
      <xdr:colOff>25153</xdr:colOff>
      <xdr:row>32</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34</xdr:row>
      <xdr:rowOff>100408</xdr:rowOff>
    </xdr:from>
    <xdr:to>
      <xdr:col>18</xdr:col>
      <xdr:colOff>25154</xdr:colOff>
      <xdr:row>34</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35</xdr:row>
      <xdr:rowOff>29254</xdr:rowOff>
    </xdr:from>
    <xdr:to>
      <xdr:col>18</xdr:col>
      <xdr:colOff>25154</xdr:colOff>
      <xdr:row>35</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12616</xdr:colOff>
      <xdr:row>36</xdr:row>
      <xdr:rowOff>26875</xdr:rowOff>
    </xdr:from>
    <xdr:to>
      <xdr:col>18</xdr:col>
      <xdr:colOff>37656</xdr:colOff>
      <xdr:row>36</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6308</xdr:colOff>
      <xdr:row>39</xdr:row>
      <xdr:rowOff>90018</xdr:rowOff>
    </xdr:from>
    <xdr:to>
      <xdr:col>18</xdr:col>
      <xdr:colOff>31461</xdr:colOff>
      <xdr:row>39</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10072</xdr:colOff>
      <xdr:row>37</xdr:row>
      <xdr:rowOff>95481</xdr:rowOff>
    </xdr:from>
    <xdr:to>
      <xdr:col>18</xdr:col>
      <xdr:colOff>35226</xdr:colOff>
      <xdr:row>37</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0</xdr:colOff>
      <xdr:row>0</xdr:row>
      <xdr:rowOff>164360</xdr:rowOff>
    </xdr:from>
    <xdr:to>
      <xdr:col>56</xdr:col>
      <xdr:colOff>527538</xdr:colOff>
      <xdr:row>15</xdr:row>
      <xdr:rowOff>87922</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689731" y="164360"/>
          <a:ext cx="7195038" cy="2773735"/>
          <a:chOff x="7875978" y="122004"/>
          <a:chExt cx="11155739" cy="3233236"/>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4"/>
            <a:ext cx="11155739" cy="323323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10173741" y="789989"/>
            <a:ext cx="768227" cy="22984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8210901" y="2929502"/>
            <a:ext cx="369410" cy="29762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10146319" y="2929502"/>
            <a:ext cx="342510" cy="314709"/>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4544430" y="2895385"/>
            <a:ext cx="402223"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4907264" y="2895385"/>
            <a:ext cx="341499"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491094" y="2937160"/>
            <a:ext cx="152060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10405125" y="2920080"/>
            <a:ext cx="3809862"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5283382" y="2894456"/>
            <a:ext cx="2010221"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33</xdr:row>
      <xdr:rowOff>56875</xdr:rowOff>
    </xdr:from>
    <xdr:to>
      <xdr:col>18</xdr:col>
      <xdr:colOff>25153</xdr:colOff>
      <xdr:row>33</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(k)</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31</xdr:row>
      <xdr:rowOff>45981</xdr:rowOff>
    </xdr:from>
    <xdr:to>
      <xdr:col>18</xdr:col>
      <xdr:colOff>176647</xdr:colOff>
      <xdr:row>31</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908" y="28204697"/>
              <a:ext cx="189620" cy="42242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130</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908" y="32179846"/>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101</xdr:row>
          <xdr:rowOff>0</xdr:rowOff>
        </xdr:from>
        <xdr:to>
          <xdr:col>5</xdr:col>
          <xdr:colOff>200025</xdr:colOff>
          <xdr:row>102</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19050</xdr:rowOff>
        </xdr:from>
        <xdr:to>
          <xdr:col>5</xdr:col>
          <xdr:colOff>200025</xdr:colOff>
          <xdr:row>103</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228600</xdr:rowOff>
        </xdr:from>
        <xdr:to>
          <xdr:col>5</xdr:col>
          <xdr:colOff>200025</xdr:colOff>
          <xdr:row>104</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103</xdr:row>
          <xdr:rowOff>219075</xdr:rowOff>
        </xdr:from>
        <xdr:to>
          <xdr:col>5</xdr:col>
          <xdr:colOff>200025</xdr:colOff>
          <xdr:row>105</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352425</xdr:rowOff>
        </xdr:from>
        <xdr:to>
          <xdr:col>6</xdr:col>
          <xdr:colOff>9525</xdr:colOff>
          <xdr:row>106</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9525</xdr:rowOff>
        </xdr:from>
        <xdr:to>
          <xdr:col>6</xdr:col>
          <xdr:colOff>9525</xdr:colOff>
          <xdr:row>105</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106</xdr:row>
          <xdr:rowOff>228600</xdr:rowOff>
        </xdr:from>
        <xdr:to>
          <xdr:col>6</xdr:col>
          <xdr:colOff>9525</xdr:colOff>
          <xdr:row>107</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107</xdr:row>
          <xdr:rowOff>219075</xdr:rowOff>
        </xdr:from>
        <xdr:to>
          <xdr:col>6</xdr:col>
          <xdr:colOff>9525</xdr:colOff>
          <xdr:row>109</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109</xdr:row>
          <xdr:rowOff>9525</xdr:rowOff>
        </xdr:from>
        <xdr:to>
          <xdr:col>6</xdr:col>
          <xdr:colOff>9525</xdr:colOff>
          <xdr:row>110</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110</xdr:row>
          <xdr:rowOff>0</xdr:rowOff>
        </xdr:from>
        <xdr:to>
          <xdr:col>6</xdr:col>
          <xdr:colOff>9525</xdr:colOff>
          <xdr:row>110</xdr:row>
          <xdr:rowOff>276225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28575</xdr:rowOff>
        </xdr:from>
        <xdr:to>
          <xdr:col>6</xdr:col>
          <xdr:colOff>9525</xdr:colOff>
          <xdr:row>111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0</xdr:rowOff>
        </xdr:from>
        <xdr:to>
          <xdr:col>6</xdr:col>
          <xdr:colOff>9525</xdr:colOff>
          <xdr:row>113</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114</xdr:row>
          <xdr:rowOff>9525</xdr:rowOff>
        </xdr:from>
        <xdr:to>
          <xdr:col>6</xdr:col>
          <xdr:colOff>9525</xdr:colOff>
          <xdr:row>115</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115</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219075</xdr:rowOff>
        </xdr:from>
        <xdr:to>
          <xdr:col>6</xdr:col>
          <xdr:colOff>9525</xdr:colOff>
          <xdr:row>116</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0</xdr:rowOff>
        </xdr:from>
        <xdr:to>
          <xdr:col>5</xdr:col>
          <xdr:colOff>200025</xdr:colOff>
          <xdr:row>117</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257175</xdr:rowOff>
        </xdr:from>
        <xdr:to>
          <xdr:col>5</xdr:col>
          <xdr:colOff>200025</xdr:colOff>
          <xdr:row>119</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118</xdr:row>
          <xdr:rowOff>228600</xdr:rowOff>
        </xdr:from>
        <xdr:to>
          <xdr:col>5</xdr:col>
          <xdr:colOff>200025</xdr:colOff>
          <xdr:row>120</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120</xdr:row>
          <xdr:rowOff>0</xdr:rowOff>
        </xdr:from>
        <xdr:to>
          <xdr:col>5</xdr:col>
          <xdr:colOff>200025</xdr:colOff>
          <xdr:row>121</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121</xdr:row>
          <xdr:rowOff>0</xdr:rowOff>
        </xdr:from>
        <xdr:to>
          <xdr:col>5</xdr:col>
          <xdr:colOff>200025</xdr:colOff>
          <xdr:row>122</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126</xdr:row>
          <xdr:rowOff>0</xdr:rowOff>
        </xdr:from>
        <xdr:to>
          <xdr:col>6</xdr:col>
          <xdr:colOff>9525</xdr:colOff>
          <xdr:row>126</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127</xdr:row>
          <xdr:rowOff>0</xdr:rowOff>
        </xdr:from>
        <xdr:to>
          <xdr:col>6</xdr:col>
          <xdr:colOff>9525</xdr:colOff>
          <xdr:row>127</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128</xdr:row>
          <xdr:rowOff>0</xdr:rowOff>
        </xdr:from>
        <xdr:to>
          <xdr:col>6</xdr:col>
          <xdr:colOff>9525</xdr:colOff>
          <xdr:row>128</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129</xdr:row>
          <xdr:rowOff>0</xdr:rowOff>
        </xdr:from>
        <xdr:to>
          <xdr:col>6</xdr:col>
          <xdr:colOff>9525</xdr:colOff>
          <xdr:row>129</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9525</xdr:rowOff>
        </xdr:from>
        <xdr:to>
          <xdr:col>5</xdr:col>
          <xdr:colOff>200025</xdr:colOff>
          <xdr:row>124</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0</xdr:rowOff>
        </xdr:from>
        <xdr:to>
          <xdr:col>5</xdr:col>
          <xdr:colOff>200025</xdr:colOff>
          <xdr:row>125</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122</xdr:row>
          <xdr:rowOff>0</xdr:rowOff>
        </xdr:from>
        <xdr:to>
          <xdr:col>5</xdr:col>
          <xdr:colOff>200025</xdr:colOff>
          <xdr:row>123</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38</xdr:row>
      <xdr:rowOff>83228</xdr:rowOff>
    </xdr:from>
    <xdr:to>
      <xdr:col>18</xdr:col>
      <xdr:colOff>82077</xdr:colOff>
      <xdr:row>38</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124</xdr:row>
          <xdr:rowOff>257175</xdr:rowOff>
        </xdr:from>
        <xdr:to>
          <xdr:col>5</xdr:col>
          <xdr:colOff>200025</xdr:colOff>
          <xdr:row>126</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209550</xdr:rowOff>
        </xdr:from>
        <xdr:to>
          <xdr:col>2</xdr:col>
          <xdr:colOff>57150</xdr:colOff>
          <xdr:row>91</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241789</xdr:colOff>
      <xdr:row>18</xdr:row>
      <xdr:rowOff>51289</xdr:rowOff>
    </xdr:from>
    <xdr:to>
      <xdr:col>24</xdr:col>
      <xdr:colOff>74610</xdr:colOff>
      <xdr:row>18</xdr:row>
      <xdr:rowOff>235644</xdr:rowOff>
    </xdr:to>
    <xdr:sp macro="" textlink="">
      <xdr:nvSpPr>
        <xdr:cNvPr id="5" name="テキスト ボックス 4">
          <a:extLst>
            <a:ext uri="{FF2B5EF4-FFF2-40B4-BE49-F238E27FC236}">
              <a16:creationId xmlns:a16="http://schemas.microsoft.com/office/drawing/2014/main" id="{38BC7744-34B1-4D4C-B7CB-5D770372F767}"/>
            </a:ext>
          </a:extLst>
        </xdr:cNvPr>
        <xdr:cNvSpPr txBox="1"/>
      </xdr:nvSpPr>
      <xdr:spPr>
        <a:xfrm>
          <a:off x="5370635" y="3670789"/>
          <a:ext cx="477590"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615939</xdr:colOff>
      <xdr:row>22</xdr:row>
      <xdr:rowOff>90820</xdr:rowOff>
    </xdr:from>
    <xdr:to>
      <xdr:col>17</xdr:col>
      <xdr:colOff>22170</xdr:colOff>
      <xdr:row>22</xdr:row>
      <xdr:rowOff>265650</xdr:rowOff>
    </xdr:to>
    <xdr:sp macro="" textlink="">
      <xdr:nvSpPr>
        <xdr:cNvPr id="8" name="テキスト ボックス 7">
          <a:extLst>
            <a:ext uri="{FF2B5EF4-FFF2-40B4-BE49-F238E27FC236}">
              <a16:creationId xmlns:a16="http://schemas.microsoft.com/office/drawing/2014/main" id="{92A3ABE3-4C95-46CB-901F-286A587146D3}"/>
            </a:ext>
          </a:extLst>
        </xdr:cNvPr>
        <xdr:cNvSpPr txBox="1"/>
      </xdr:nvSpPr>
      <xdr:spPr>
        <a:xfrm>
          <a:off x="3583343" y="4860647"/>
          <a:ext cx="432000" cy="174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615939</xdr:colOff>
      <xdr:row>24</xdr:row>
      <xdr:rowOff>50075</xdr:rowOff>
    </xdr:from>
    <xdr:to>
      <xdr:col>17</xdr:col>
      <xdr:colOff>22170</xdr:colOff>
      <xdr:row>24</xdr:row>
      <xdr:rowOff>234430</xdr:rowOff>
    </xdr:to>
    <xdr:sp macro="" textlink="">
      <xdr:nvSpPr>
        <xdr:cNvPr id="9" name="テキスト ボックス 8">
          <a:extLst>
            <a:ext uri="{FF2B5EF4-FFF2-40B4-BE49-F238E27FC236}">
              <a16:creationId xmlns:a16="http://schemas.microsoft.com/office/drawing/2014/main" id="{E882C250-05F4-452B-9F5D-FF018137C091}"/>
            </a:ext>
          </a:extLst>
        </xdr:cNvPr>
        <xdr:cNvSpPr txBox="1"/>
      </xdr:nvSpPr>
      <xdr:spPr>
        <a:xfrm>
          <a:off x="3583343" y="5376748"/>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615939</xdr:colOff>
      <xdr:row>23</xdr:row>
      <xdr:rowOff>89690</xdr:rowOff>
    </xdr:from>
    <xdr:to>
      <xdr:col>17</xdr:col>
      <xdr:colOff>22170</xdr:colOff>
      <xdr:row>23</xdr:row>
      <xdr:rowOff>197845</xdr:rowOff>
    </xdr:to>
    <xdr:sp macro="" textlink="">
      <xdr:nvSpPr>
        <xdr:cNvPr id="10" name="テキスト ボックス 9">
          <a:extLst>
            <a:ext uri="{FF2B5EF4-FFF2-40B4-BE49-F238E27FC236}">
              <a16:creationId xmlns:a16="http://schemas.microsoft.com/office/drawing/2014/main" id="{09EBEB01-ABE4-4056-9CFC-215FAB077DC3}"/>
            </a:ext>
          </a:extLst>
        </xdr:cNvPr>
        <xdr:cNvSpPr txBox="1"/>
      </xdr:nvSpPr>
      <xdr:spPr>
        <a:xfrm>
          <a:off x="3583343" y="5137940"/>
          <a:ext cx="432000" cy="108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631301</xdr:colOff>
      <xdr:row>25</xdr:row>
      <xdr:rowOff>49076</xdr:rowOff>
    </xdr:from>
    <xdr:to>
      <xdr:col>17</xdr:col>
      <xdr:colOff>37532</xdr:colOff>
      <xdr:row>25</xdr:row>
      <xdr:rowOff>233431</xdr:rowOff>
    </xdr:to>
    <xdr:sp macro="" textlink="">
      <xdr:nvSpPr>
        <xdr:cNvPr id="11" name="テキスト ボックス 10">
          <a:extLst>
            <a:ext uri="{FF2B5EF4-FFF2-40B4-BE49-F238E27FC236}">
              <a16:creationId xmlns:a16="http://schemas.microsoft.com/office/drawing/2014/main" id="{5C25705B-B9C2-4985-92D1-41010370C254}"/>
            </a:ext>
          </a:extLst>
        </xdr:cNvPr>
        <xdr:cNvSpPr txBox="1"/>
      </xdr:nvSpPr>
      <xdr:spPr>
        <a:xfrm>
          <a:off x="3598705" y="5654172"/>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20955</xdr:rowOff>
        </xdr:to>
        <xdr:grpSp>
          <xdr:nvGrpSpPr>
            <xdr:cNvPr id="16" name="Group 41">
              <a:extLst>
                <a:ext uri="{FF2B5EF4-FFF2-40B4-BE49-F238E27FC236}">
                  <a16:creationId xmlns:a16="http://schemas.microsoft.com/office/drawing/2014/main" id="{1552704D-2C7E-4C6C-AD77-4A9B16320076}"/>
                </a:ext>
              </a:extLst>
            </xdr:cNvPr>
            <xdr:cNvGrpSpPr>
              <a:grpSpLocks/>
            </xdr:cNvGrpSpPr>
          </xdr:nvGrpSpPr>
          <xdr:grpSpPr bwMode="auto">
            <a:xfrm>
              <a:off x="1019908" y="28204697"/>
              <a:ext cx="189620" cy="42452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131</xdr:row>
          <xdr:rowOff>0</xdr:rowOff>
        </xdr:to>
        <xdr:grpSp>
          <xdr:nvGrpSpPr>
            <xdr:cNvPr id="17" name="Group 41">
              <a:extLst>
                <a:ext uri="{FF2B5EF4-FFF2-40B4-BE49-F238E27FC236}">
                  <a16:creationId xmlns:a16="http://schemas.microsoft.com/office/drawing/2014/main" id="{78D72DD3-4F3D-4ED4-9811-E3EF27F54889}"/>
                </a:ext>
              </a:extLst>
            </xdr:cNvPr>
            <xdr:cNvGrpSpPr>
              <a:grpSpLocks/>
            </xdr:cNvGrpSpPr>
          </xdr:nvGrpSpPr>
          <xdr:grpSpPr bwMode="auto">
            <a:xfrm>
              <a:off x="1019908" y="32179846"/>
              <a:ext cx="189620"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130</xdr:row>
          <xdr:rowOff>17145</xdr:rowOff>
        </xdr:to>
        <xdr:grpSp>
          <xdr:nvGrpSpPr>
            <xdr:cNvPr id="18" name="Group 41">
              <a:extLst>
                <a:ext uri="{FF2B5EF4-FFF2-40B4-BE49-F238E27FC236}">
                  <a16:creationId xmlns:a16="http://schemas.microsoft.com/office/drawing/2014/main" id="{96A3C3FE-D702-45B9-BCBE-D427FC5F213F}"/>
                </a:ext>
              </a:extLst>
            </xdr:cNvPr>
            <xdr:cNvGrpSpPr>
              <a:grpSpLocks/>
            </xdr:cNvGrpSpPr>
          </xdr:nvGrpSpPr>
          <xdr:grpSpPr bwMode="auto">
            <a:xfrm>
              <a:off x="1019908" y="28200887"/>
              <a:ext cx="193430" cy="42452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19050</xdr:colOff>
          <xdr:row>131</xdr:row>
          <xdr:rowOff>0</xdr:rowOff>
        </xdr:to>
        <xdr:grpSp>
          <xdr:nvGrpSpPr>
            <xdr:cNvPr id="19" name="Group 41">
              <a:extLst>
                <a:ext uri="{FF2B5EF4-FFF2-40B4-BE49-F238E27FC236}">
                  <a16:creationId xmlns:a16="http://schemas.microsoft.com/office/drawing/2014/main" id="{1A213CE5-659B-477C-83FD-526A1425AAA4}"/>
                </a:ext>
              </a:extLst>
            </xdr:cNvPr>
            <xdr:cNvGrpSpPr>
              <a:grpSpLocks/>
            </xdr:cNvGrpSpPr>
          </xdr:nvGrpSpPr>
          <xdr:grpSpPr bwMode="auto">
            <a:xfrm>
              <a:off x="1019908" y="32179846"/>
              <a:ext cx="193430"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131</xdr:row>
          <xdr:rowOff>0</xdr:rowOff>
        </xdr:to>
        <xdr:grpSp>
          <xdr:nvGrpSpPr>
            <xdr:cNvPr id="21" name="Group 41">
              <a:extLst>
                <a:ext uri="{FF2B5EF4-FFF2-40B4-BE49-F238E27FC236}">
                  <a16:creationId xmlns:a16="http://schemas.microsoft.com/office/drawing/2014/main" id="{514FE5F4-B4C4-4B2E-A7BE-2411546D3BD7}"/>
                </a:ext>
              </a:extLst>
            </xdr:cNvPr>
            <xdr:cNvGrpSpPr>
              <a:grpSpLocks/>
            </xdr:cNvGrpSpPr>
          </xdr:nvGrpSpPr>
          <xdr:grpSpPr bwMode="auto">
            <a:xfrm>
              <a:off x="1019908" y="28200887"/>
              <a:ext cx="193430" cy="43453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131</xdr:row>
          <xdr:rowOff>0</xdr:rowOff>
        </xdr:to>
        <xdr:grpSp>
          <xdr:nvGrpSpPr>
            <xdr:cNvPr id="22" name="Group 41">
              <a:extLst>
                <a:ext uri="{FF2B5EF4-FFF2-40B4-BE49-F238E27FC236}">
                  <a16:creationId xmlns:a16="http://schemas.microsoft.com/office/drawing/2014/main" id="{F64D5D6D-BCD1-4986-AA50-8807CD932729}"/>
                </a:ext>
              </a:extLst>
            </xdr:cNvPr>
            <xdr:cNvGrpSpPr>
              <a:grpSpLocks/>
            </xdr:cNvGrpSpPr>
          </xdr:nvGrpSpPr>
          <xdr:grpSpPr bwMode="auto">
            <a:xfrm>
              <a:off x="1019908" y="28204697"/>
              <a:ext cx="189620" cy="43414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19050</xdr:colOff>
          <xdr:row>121</xdr:row>
          <xdr:rowOff>0</xdr:rowOff>
        </xdr:to>
        <xdr:grpSp>
          <xdr:nvGrpSpPr>
            <xdr:cNvPr id="23" name="Group 41">
              <a:extLst>
                <a:ext uri="{FF2B5EF4-FFF2-40B4-BE49-F238E27FC236}">
                  <a16:creationId xmlns:a16="http://schemas.microsoft.com/office/drawing/2014/main" id="{8D91DD87-FDF0-4364-8BE6-D7D8D2145A6A}"/>
                </a:ext>
              </a:extLst>
            </xdr:cNvPr>
            <xdr:cNvGrpSpPr>
              <a:grpSpLocks/>
            </xdr:cNvGrpSpPr>
          </xdr:nvGrpSpPr>
          <xdr:grpSpPr bwMode="auto">
            <a:xfrm>
              <a:off x="1019908" y="29622750"/>
              <a:ext cx="193430" cy="227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15240</xdr:colOff>
          <xdr:row>121</xdr:row>
          <xdr:rowOff>0</xdr:rowOff>
        </xdr:to>
        <xdr:grpSp>
          <xdr:nvGrpSpPr>
            <xdr:cNvPr id="25" name="Group 41">
              <a:extLst>
                <a:ext uri="{FF2B5EF4-FFF2-40B4-BE49-F238E27FC236}">
                  <a16:creationId xmlns:a16="http://schemas.microsoft.com/office/drawing/2014/main" id="{4BF8F7F7-E020-4E20-BEC7-B4152A540B6B}"/>
                </a:ext>
              </a:extLst>
            </xdr:cNvPr>
            <xdr:cNvGrpSpPr>
              <a:grpSpLocks/>
            </xdr:cNvGrpSpPr>
          </xdr:nvGrpSpPr>
          <xdr:grpSpPr bwMode="auto">
            <a:xfrm>
              <a:off x="1019908" y="29622750"/>
              <a:ext cx="189620" cy="227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15240</xdr:colOff>
          <xdr:row>129</xdr:row>
          <xdr:rowOff>0</xdr:rowOff>
        </xdr:to>
        <xdr:grpSp>
          <xdr:nvGrpSpPr>
            <xdr:cNvPr id="28" name="Group 41">
              <a:extLst>
                <a:ext uri="{FF2B5EF4-FFF2-40B4-BE49-F238E27FC236}">
                  <a16:creationId xmlns:a16="http://schemas.microsoft.com/office/drawing/2014/main" id="{D9AB30DB-62BE-49A0-A18C-C0130DFBA2E9}"/>
                </a:ext>
              </a:extLst>
            </xdr:cNvPr>
            <xdr:cNvGrpSpPr>
              <a:grpSpLocks/>
            </xdr:cNvGrpSpPr>
          </xdr:nvGrpSpPr>
          <xdr:grpSpPr bwMode="auto">
            <a:xfrm>
              <a:off x="1019908" y="31952712"/>
              <a:ext cx="189620" cy="2271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19050</xdr:colOff>
          <xdr:row>129</xdr:row>
          <xdr:rowOff>0</xdr:rowOff>
        </xdr:to>
        <xdr:grpSp>
          <xdr:nvGrpSpPr>
            <xdr:cNvPr id="29" name="Group 41">
              <a:extLst>
                <a:ext uri="{FF2B5EF4-FFF2-40B4-BE49-F238E27FC236}">
                  <a16:creationId xmlns:a16="http://schemas.microsoft.com/office/drawing/2014/main" id="{1E38189C-1D69-4EE3-8B28-162758CABCD8}"/>
                </a:ext>
              </a:extLst>
            </xdr:cNvPr>
            <xdr:cNvGrpSpPr>
              <a:grpSpLocks/>
            </xdr:cNvGrpSpPr>
          </xdr:nvGrpSpPr>
          <xdr:grpSpPr bwMode="auto">
            <a:xfrm>
              <a:off x="1019908" y="31952712"/>
              <a:ext cx="193430" cy="2271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15240</xdr:colOff>
          <xdr:row>126</xdr:row>
          <xdr:rowOff>0</xdr:rowOff>
        </xdr:to>
        <xdr:grpSp>
          <xdr:nvGrpSpPr>
            <xdr:cNvPr id="30" name="Group 41">
              <a:extLst>
                <a:ext uri="{FF2B5EF4-FFF2-40B4-BE49-F238E27FC236}">
                  <a16:creationId xmlns:a16="http://schemas.microsoft.com/office/drawing/2014/main" id="{08C15708-E106-4C8D-95A1-60D5E12C8DD6}"/>
                </a:ext>
              </a:extLst>
            </xdr:cNvPr>
            <xdr:cNvGrpSpPr>
              <a:grpSpLocks/>
            </xdr:cNvGrpSpPr>
          </xdr:nvGrpSpPr>
          <xdr:grpSpPr bwMode="auto">
            <a:xfrm>
              <a:off x="7526215" y="31278635"/>
              <a:ext cx="16764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19050</xdr:colOff>
          <xdr:row>126</xdr:row>
          <xdr:rowOff>0</xdr:rowOff>
        </xdr:to>
        <xdr:grpSp>
          <xdr:nvGrpSpPr>
            <xdr:cNvPr id="32" name="Group 41">
              <a:extLst>
                <a:ext uri="{FF2B5EF4-FFF2-40B4-BE49-F238E27FC236}">
                  <a16:creationId xmlns:a16="http://schemas.microsoft.com/office/drawing/2014/main" id="{2BEA1959-83DD-4CC1-90B2-2852D69314CC}"/>
                </a:ext>
              </a:extLst>
            </xdr:cNvPr>
            <xdr:cNvGrpSpPr>
              <a:grpSpLocks/>
            </xdr:cNvGrpSpPr>
          </xdr:nvGrpSpPr>
          <xdr:grpSpPr bwMode="auto">
            <a:xfrm>
              <a:off x="7526215" y="31278635"/>
              <a:ext cx="171450" cy="21980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30</xdr:col>
      <xdr:colOff>293594</xdr:colOff>
      <xdr:row>0</xdr:row>
      <xdr:rowOff>295145</xdr:rowOff>
    </xdr:from>
    <xdr:to>
      <xdr:col>36</xdr:col>
      <xdr:colOff>851648</xdr:colOff>
      <xdr:row>5</xdr:row>
      <xdr:rowOff>140074</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4901071" y="295145"/>
          <a:ext cx="0" cy="1219250"/>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32</xdr:col>
      <xdr:colOff>879379</xdr:colOff>
      <xdr:row>2</xdr:row>
      <xdr:rowOff>272872</xdr:rowOff>
    </xdr:from>
    <xdr:to>
      <xdr:col>34</xdr:col>
      <xdr:colOff>7302</xdr:colOff>
      <xdr:row>3</xdr:row>
      <xdr:rowOff>261175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4803938" y="754725"/>
          <a:ext cx="1100158" cy="279656"/>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47</xdr:col>
      <xdr:colOff>0</xdr:colOff>
      <xdr:row>5</xdr:row>
      <xdr:rowOff>0</xdr:rowOff>
    </xdr:from>
    <xdr:to>
      <xdr:col>57</xdr:col>
      <xdr:colOff>204269</xdr:colOff>
      <xdr:row>8</xdr:row>
      <xdr:rowOff>35428</xdr:rowOff>
    </xdr:to>
    <xdr:grpSp>
      <xdr:nvGrpSpPr>
        <xdr:cNvPr id="4" name="グループ化 3">
          <a:extLst>
            <a:ext uri="{FF2B5EF4-FFF2-40B4-BE49-F238E27FC236}">
              <a16:creationId xmlns:a16="http://schemas.microsoft.com/office/drawing/2014/main" id="{D18942C1-89D9-40A3-A3F5-7233F67881B9}"/>
            </a:ext>
          </a:extLst>
        </xdr:cNvPr>
        <xdr:cNvGrpSpPr/>
      </xdr:nvGrpSpPr>
      <xdr:grpSpPr>
        <a:xfrm>
          <a:off x="26942143" y="1374321"/>
          <a:ext cx="7007840" cy="1219250"/>
          <a:chOff x="8122232" y="141626"/>
          <a:chExt cx="7060547" cy="1317513"/>
        </a:xfrm>
      </xdr:grpSpPr>
      <xdr:sp macro="" textlink="">
        <xdr:nvSpPr>
          <xdr:cNvPr id="6" name="正方形/長方形 5">
            <a:extLst>
              <a:ext uri="{FF2B5EF4-FFF2-40B4-BE49-F238E27FC236}">
                <a16:creationId xmlns:a16="http://schemas.microsoft.com/office/drawing/2014/main" id="{23D4C9D6-D3AB-ABB2-72B6-D0901A5004B9}"/>
              </a:ext>
            </a:extLst>
          </xdr:cNvPr>
          <xdr:cNvSpPr/>
        </xdr:nvSpPr>
        <xdr:spPr bwMode="auto">
          <a:xfrm>
            <a:off x="8122232" y="141626"/>
            <a:ext cx="7060547" cy="1317513"/>
          </a:xfrm>
          <a:prstGeom prst="rect">
            <a:avLst/>
          </a:prstGeom>
          <a:solidFill>
            <a:sysClr val="window" lastClr="FFFFFF"/>
          </a:solidFill>
          <a:ln w="762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記入上の注意</a:t>
            </a: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 記入箇所は   　　　　　 　                                      のセルだけです。</a:t>
            </a:r>
            <a:endPar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空欄が残っているとエラーになります。</a:t>
            </a:r>
          </a:p>
        </xdr:txBody>
      </xdr:sp>
      <xdr:sp macro="" textlink="">
        <xdr:nvSpPr>
          <xdr:cNvPr id="8" name="正方形/長方形 7">
            <a:extLst>
              <a:ext uri="{FF2B5EF4-FFF2-40B4-BE49-F238E27FC236}">
                <a16:creationId xmlns:a16="http://schemas.microsoft.com/office/drawing/2014/main" id="{31DC24BC-1BEC-C677-8256-815A65700A42}"/>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rPr>
              <a:t>ピンク色</a:t>
            </a:r>
          </a:p>
        </xdr:txBody>
      </xdr:sp>
    </xdr:grpSp>
    <xdr:clientData/>
  </xdr:twoCellAnchor>
  <xdr:twoCellAnchor>
    <xdr:from>
      <xdr:col>51</xdr:col>
      <xdr:colOff>149679</xdr:colOff>
      <xdr:row>6</xdr:row>
      <xdr:rowOff>81643</xdr:rowOff>
    </xdr:from>
    <xdr:to>
      <xdr:col>52</xdr:col>
      <xdr:colOff>570279</xdr:colOff>
      <xdr:row>6</xdr:row>
      <xdr:rowOff>369303</xdr:rowOff>
    </xdr:to>
    <xdr:sp macro="" textlink="">
      <xdr:nvSpPr>
        <xdr:cNvPr id="9" name="正方形/長方形 8">
          <a:extLst>
            <a:ext uri="{FF2B5EF4-FFF2-40B4-BE49-F238E27FC236}">
              <a16:creationId xmlns:a16="http://schemas.microsoft.com/office/drawing/2014/main" id="{232AC838-3F18-4D78-A643-09EA8B17555D}"/>
            </a:ext>
          </a:extLst>
        </xdr:cNvPr>
        <xdr:cNvSpPr/>
      </xdr:nvSpPr>
      <xdr:spPr bwMode="auto">
        <a:xfrm>
          <a:off x="29813250" y="1836964"/>
          <a:ext cx="1100958" cy="28766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inta_9255-/Shared%20Documents/02_&#65288;&#38556;&#23475;ver&#65289;260316&#65288;&#35352;&#20837;&#20363;&#65289;&#21029;&#32025;&#27096;&#24335;&#65299;&#65288;&#23455;&#32318;&#22577;&#21578;&#26360;&#65289;.xlsx" TargetMode="External"/><Relationship Id="rId1" Type="http://schemas.openxmlformats.org/officeDocument/2006/relationships/externalLinkPath" Target="/sites/inta_9255-/Shared%20Documents/02_&#65288;&#38556;&#23475;ver&#65289;260316&#65288;&#35352;&#20837;&#20363;&#65289;&#21029;&#32025;&#27096;&#24335;&#65299;&#65288;&#23455;&#32318;&#22577;&#21578;&#26360;&#65289;.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新）基本情報入力シート"/>
      <sheetName val="（旧）基本情報入力シート"/>
      <sheetName val="（新）別紙様式3-1（処遇改善加算　総括表）"/>
      <sheetName val="（旧）別紙様式3-1"/>
      <sheetName val="（新）別紙様式3-2（処遇改善加算　個票）"/>
      <sheetName val="（旧）別紙様式3-2（加算　個票）"/>
      <sheetName val="【参考】数式用"/>
      <sheetName val="【参考】数式用2"/>
    </sheetNames>
    <sheetDataSet>
      <sheetData sheetId="0">
        <row r="18">
          <cell r="G18" t="str">
            <v>東京都</v>
          </cell>
        </row>
      </sheetData>
      <sheetData sheetId="1" refreshError="1"/>
      <sheetData sheetId="2"/>
      <sheetData sheetId="3" refreshError="1"/>
      <sheetData sheetId="4"/>
      <sheetData sheetId="5" refreshError="1"/>
      <sheetData sheetId="6">
        <row r="2">
          <cell r="V2" t="str">
            <v>サービス区分</v>
          </cell>
        </row>
      </sheetData>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omments" Target="../comments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9"/>
  <sheetViews>
    <sheetView showGridLines="0" tabSelected="1" view="pageBreakPreview" zoomScaleNormal="100" zoomScaleSheetLayoutView="100" workbookViewId="0">
      <selection activeCell="A36" sqref="A36:Y36"/>
    </sheetView>
  </sheetViews>
  <sheetFormatPr defaultColWidth="9" defaultRowHeight="20.100000000000001" customHeight="1"/>
  <cols>
    <col min="1" max="1" width="4.5" customWidth="1"/>
    <col min="2" max="2" width="11" customWidth="1"/>
    <col min="3" max="12" width="2.5" style="298" customWidth="1"/>
    <col min="13" max="17" width="2.75" style="62" customWidth="1"/>
    <col min="18" max="22" width="2.5" style="62" customWidth="1"/>
    <col min="23" max="23" width="14.125" style="62" customWidth="1"/>
    <col min="24" max="24" width="25" style="62" customWidth="1"/>
    <col min="25" max="25" width="30.75" style="62" customWidth="1"/>
    <col min="26" max="26" width="8.5" customWidth="1"/>
    <col min="27" max="27" width="9.125" customWidth="1"/>
    <col min="28" max="28" width="7.5" customWidth="1"/>
    <col min="29" max="29" width="9" style="408" customWidth="1"/>
  </cols>
  <sheetData>
    <row r="1" spans="1:29" ht="20.100000000000001" customHeight="1">
      <c r="A1" s="233" t="s">
        <v>0</v>
      </c>
      <c r="C1"/>
      <c r="D1"/>
      <c r="E1"/>
      <c r="F1"/>
      <c r="G1"/>
      <c r="H1"/>
      <c r="I1"/>
      <c r="J1"/>
      <c r="K1"/>
      <c r="L1"/>
      <c r="M1"/>
      <c r="N1"/>
      <c r="O1"/>
      <c r="P1"/>
      <c r="Q1"/>
      <c r="R1"/>
      <c r="S1"/>
      <c r="T1"/>
      <c r="U1"/>
      <c r="V1"/>
      <c r="W1"/>
      <c r="X1"/>
      <c r="Y1"/>
      <c r="AC1" s="408" t="s">
        <v>1</v>
      </c>
    </row>
    <row r="2" spans="1:29" ht="24.6" customHeight="1">
      <c r="A2" s="234"/>
      <c r="C2"/>
      <c r="D2"/>
      <c r="E2"/>
      <c r="F2"/>
      <c r="G2"/>
      <c r="H2"/>
      <c r="I2"/>
      <c r="J2"/>
      <c r="K2"/>
      <c r="L2"/>
      <c r="M2"/>
      <c r="N2"/>
      <c r="O2"/>
      <c r="P2"/>
      <c r="Q2"/>
      <c r="R2"/>
      <c r="S2"/>
      <c r="T2"/>
      <c r="U2"/>
      <c r="V2"/>
      <c r="W2"/>
      <c r="X2"/>
      <c r="Y2"/>
    </row>
    <row r="3" spans="1:29" s="235" customFormat="1" ht="40.15" customHeight="1">
      <c r="A3" s="510" t="s">
        <v>2238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C3" s="409"/>
    </row>
    <row r="4" spans="1:29" s="235" customFormat="1" ht="30.75" customHeight="1">
      <c r="A4" s="511" t="s">
        <v>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C4" s="409"/>
    </row>
    <row r="5" spans="1:29" ht="9.75" customHeight="1">
      <c r="A5" s="235"/>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row>
    <row r="6" spans="1:29" ht="14.25" customHeight="1">
      <c r="A6" s="509" t="s">
        <v>3</v>
      </c>
      <c r="B6" s="509"/>
      <c r="C6" s="509"/>
      <c r="D6" s="509"/>
      <c r="E6" s="509"/>
      <c r="F6" s="509"/>
      <c r="G6" s="509"/>
      <c r="H6" s="509"/>
      <c r="I6" s="509"/>
      <c r="J6" s="509"/>
      <c r="K6" s="509"/>
      <c r="L6" s="509"/>
      <c r="M6" s="509"/>
      <c r="N6" s="509"/>
      <c r="O6" s="509"/>
      <c r="P6" s="509"/>
      <c r="Q6" s="509"/>
      <c r="R6" s="509"/>
      <c r="S6" s="509"/>
      <c r="T6" s="509"/>
      <c r="U6" s="509"/>
      <c r="V6" s="509"/>
      <c r="W6" s="509"/>
      <c r="X6" s="509"/>
      <c r="Y6" s="509"/>
      <c r="Z6" s="509"/>
      <c r="AA6" s="236"/>
    </row>
    <row r="7" spans="1:29" ht="20.100000000000001" customHeight="1">
      <c r="A7" s="237"/>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row>
    <row r="8" spans="1:29" ht="20.100000000000001" customHeight="1">
      <c r="A8" s="237"/>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row>
    <row r="9" spans="1:29" ht="20.100000000000001" customHeight="1">
      <c r="A9" s="237"/>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row>
    <row r="10" spans="1:29" ht="20.100000000000001" customHeight="1">
      <c r="A10" s="237"/>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row>
    <row r="11" spans="1:29" ht="20.100000000000001" customHeight="1">
      <c r="A11" s="237"/>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row>
    <row r="12" spans="1:29" ht="20.100000000000001" customHeight="1">
      <c r="A12" s="132"/>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row>
    <row r="13" spans="1:29" ht="19.5" customHeight="1">
      <c r="A13" s="132"/>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row>
    <row r="14" spans="1:29" ht="54.6" customHeight="1">
      <c r="A14" s="512" t="s">
        <v>4</v>
      </c>
      <c r="B14" s="512"/>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row>
    <row r="15" spans="1:29" ht="10.5" customHeight="1">
      <c r="A15" s="235"/>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row>
    <row r="16" spans="1:29" ht="19.5" customHeight="1">
      <c r="A16" s="238" t="s">
        <v>5</v>
      </c>
      <c r="B16" s="132"/>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row>
    <row r="17" spans="1:31" ht="20.100000000000001" customHeight="1" thickBot="1">
      <c r="A17" s="132"/>
      <c r="B17" s="235" t="s">
        <v>6</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row>
    <row r="18" spans="1:31" ht="20.100000000000001" customHeight="1" thickBot="1">
      <c r="A18" s="132"/>
      <c r="B18" s="489" t="s">
        <v>7</v>
      </c>
      <c r="C18" s="490"/>
      <c r="D18" s="490"/>
      <c r="E18" s="490"/>
      <c r="F18" s="491"/>
      <c r="G18" s="524" t="s">
        <v>8</v>
      </c>
      <c r="H18" s="525"/>
      <c r="I18" s="525"/>
      <c r="J18" s="525"/>
      <c r="K18" s="525"/>
      <c r="L18" s="525"/>
      <c r="M18" s="525"/>
      <c r="N18" s="525"/>
      <c r="O18" s="525"/>
      <c r="P18" s="526"/>
      <c r="Q18" s="132"/>
      <c r="R18" s="132"/>
      <c r="S18" s="132"/>
      <c r="T18" s="132"/>
      <c r="U18" s="132"/>
      <c r="V18" s="132"/>
      <c r="W18" s="132"/>
      <c r="X18" s="132"/>
      <c r="Y18" s="132"/>
      <c r="Z18" s="132"/>
      <c r="AA18" s="132"/>
      <c r="AB18" s="132"/>
      <c r="AD18" s="132"/>
      <c r="AE18" s="132"/>
    </row>
    <row r="19" spans="1:31" ht="15" customHeight="1">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row>
    <row r="20" spans="1:31" ht="20.100000000000001" customHeight="1">
      <c r="A20" s="238" t="s">
        <v>9</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row>
    <row r="21" spans="1:31" ht="20.100000000000001" customHeight="1" thickBot="1">
      <c r="A21" s="132"/>
      <c r="B21" s="235" t="s">
        <v>10</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row>
    <row r="22" spans="1:31" ht="20.100000000000001" customHeight="1">
      <c r="A22" s="132"/>
      <c r="B22" s="239" t="s">
        <v>11</v>
      </c>
      <c r="C22" s="492" t="s">
        <v>12</v>
      </c>
      <c r="D22" s="492"/>
      <c r="E22" s="492"/>
      <c r="F22" s="492"/>
      <c r="G22" s="492"/>
      <c r="H22" s="492"/>
      <c r="I22" s="492"/>
      <c r="J22" s="492"/>
      <c r="K22" s="492"/>
      <c r="L22" s="493"/>
      <c r="M22" s="527" t="s">
        <v>13</v>
      </c>
      <c r="N22" s="528"/>
      <c r="O22" s="528"/>
      <c r="P22" s="528"/>
      <c r="Q22" s="528"/>
      <c r="R22" s="528"/>
      <c r="S22" s="528"/>
      <c r="T22" s="528"/>
      <c r="U22" s="528"/>
      <c r="V22" s="528"/>
      <c r="W22" s="529"/>
      <c r="X22" s="530"/>
      <c r="Y22" s="132"/>
      <c r="Z22" s="132"/>
      <c r="AA22" s="132"/>
    </row>
    <row r="23" spans="1:31" ht="20.100000000000001" customHeight="1" thickBot="1">
      <c r="A23" s="132"/>
      <c r="B23" s="240"/>
      <c r="C23" s="492" t="s">
        <v>14</v>
      </c>
      <c r="D23" s="492"/>
      <c r="E23" s="492"/>
      <c r="F23" s="492"/>
      <c r="G23" s="492"/>
      <c r="H23" s="492"/>
      <c r="I23" s="492"/>
      <c r="J23" s="492"/>
      <c r="K23" s="492"/>
      <c r="L23" s="493"/>
      <c r="M23" s="494" t="s">
        <v>13</v>
      </c>
      <c r="N23" s="495"/>
      <c r="O23" s="495"/>
      <c r="P23" s="495"/>
      <c r="Q23" s="495"/>
      <c r="R23" s="495"/>
      <c r="S23" s="495"/>
      <c r="T23" s="495"/>
      <c r="U23" s="499"/>
      <c r="V23" s="499"/>
      <c r="W23" s="500"/>
      <c r="X23" s="501"/>
      <c r="Y23" s="132"/>
      <c r="Z23" s="132"/>
      <c r="AA23" s="132"/>
      <c r="AC23" s="408" t="s">
        <v>15</v>
      </c>
    </row>
    <row r="24" spans="1:31" ht="20.100000000000001" customHeight="1" thickBot="1">
      <c r="A24" s="132"/>
      <c r="B24" s="239" t="s">
        <v>16</v>
      </c>
      <c r="C24" s="492" t="s">
        <v>17</v>
      </c>
      <c r="D24" s="492"/>
      <c r="E24" s="492"/>
      <c r="F24" s="492"/>
      <c r="G24" s="492"/>
      <c r="H24" s="492"/>
      <c r="I24" s="492"/>
      <c r="J24" s="492"/>
      <c r="K24" s="492"/>
      <c r="L24" s="493"/>
      <c r="M24" s="392">
        <v>1</v>
      </c>
      <c r="N24" s="393">
        <v>0</v>
      </c>
      <c r="O24" s="394">
        <v>0</v>
      </c>
      <c r="P24" s="241" t="s">
        <v>18</v>
      </c>
      <c r="Q24" s="394">
        <v>1</v>
      </c>
      <c r="R24" s="394">
        <v>0</v>
      </c>
      <c r="S24" s="394">
        <v>0</v>
      </c>
      <c r="T24" s="395">
        <v>0</v>
      </c>
      <c r="U24" s="242"/>
      <c r="V24" s="243"/>
      <c r="W24" s="243"/>
      <c r="X24" s="243"/>
      <c r="Y24" s="132"/>
      <c r="Z24" s="132"/>
      <c r="AA24" s="132"/>
      <c r="AC24" s="408" t="str">
        <f>CONCATENATE(M24,N24,O24,P24,Q24,R24,S24,T24)</f>
        <v>100－1000</v>
      </c>
    </row>
    <row r="25" spans="1:31" ht="20.100000000000001" customHeight="1">
      <c r="A25" s="132"/>
      <c r="B25" s="244"/>
      <c r="C25" s="492" t="s">
        <v>19</v>
      </c>
      <c r="D25" s="492"/>
      <c r="E25" s="492"/>
      <c r="F25" s="492"/>
      <c r="G25" s="492"/>
      <c r="H25" s="492"/>
      <c r="I25" s="492"/>
      <c r="J25" s="492"/>
      <c r="K25" s="492"/>
      <c r="L25" s="493"/>
      <c r="M25" s="494" t="s">
        <v>20</v>
      </c>
      <c r="N25" s="495"/>
      <c r="O25" s="495"/>
      <c r="P25" s="495"/>
      <c r="Q25" s="495"/>
      <c r="R25" s="495"/>
      <c r="S25" s="495"/>
      <c r="T25" s="495"/>
      <c r="U25" s="496"/>
      <c r="V25" s="496"/>
      <c r="W25" s="497"/>
      <c r="X25" s="498"/>
      <c r="Y25" s="132"/>
      <c r="Z25" s="132"/>
      <c r="AA25" s="132"/>
    </row>
    <row r="26" spans="1:31" ht="20.100000000000001" customHeight="1">
      <c r="A26" s="132"/>
      <c r="B26" s="240"/>
      <c r="C26" s="492" t="s">
        <v>21</v>
      </c>
      <c r="D26" s="492"/>
      <c r="E26" s="492"/>
      <c r="F26" s="492"/>
      <c r="G26" s="492"/>
      <c r="H26" s="492"/>
      <c r="I26" s="492"/>
      <c r="J26" s="492"/>
      <c r="K26" s="492"/>
      <c r="L26" s="493"/>
      <c r="M26" s="494" t="s">
        <v>22</v>
      </c>
      <c r="N26" s="495"/>
      <c r="O26" s="495"/>
      <c r="P26" s="495"/>
      <c r="Q26" s="495"/>
      <c r="R26" s="495"/>
      <c r="S26" s="495"/>
      <c r="T26" s="495"/>
      <c r="U26" s="495"/>
      <c r="V26" s="495"/>
      <c r="W26" s="521"/>
      <c r="X26" s="522"/>
      <c r="Y26" s="132"/>
      <c r="Z26" s="132"/>
      <c r="AA26" s="132"/>
    </row>
    <row r="27" spans="1:31" ht="20.100000000000001" customHeight="1">
      <c r="A27" s="132"/>
      <c r="B27" s="239" t="s">
        <v>23</v>
      </c>
      <c r="C27" s="492" t="s">
        <v>24</v>
      </c>
      <c r="D27" s="492"/>
      <c r="E27" s="492"/>
      <c r="F27" s="492"/>
      <c r="G27" s="492"/>
      <c r="H27" s="492"/>
      <c r="I27" s="492"/>
      <c r="J27" s="492"/>
      <c r="K27" s="492"/>
      <c r="L27" s="493"/>
      <c r="M27" s="494" t="s">
        <v>25</v>
      </c>
      <c r="N27" s="495"/>
      <c r="O27" s="495"/>
      <c r="P27" s="495"/>
      <c r="Q27" s="495"/>
      <c r="R27" s="495"/>
      <c r="S27" s="495"/>
      <c r="T27" s="495"/>
      <c r="U27" s="495"/>
      <c r="V27" s="495"/>
      <c r="W27" s="521"/>
      <c r="X27" s="522"/>
      <c r="Y27" s="132"/>
      <c r="Z27" s="132"/>
      <c r="AA27" s="132"/>
    </row>
    <row r="28" spans="1:31" ht="20.100000000000001" customHeight="1">
      <c r="A28" s="132"/>
      <c r="B28" s="240"/>
      <c r="C28" s="492" t="s">
        <v>26</v>
      </c>
      <c r="D28" s="492"/>
      <c r="E28" s="492"/>
      <c r="F28" s="492"/>
      <c r="G28" s="492"/>
      <c r="H28" s="492"/>
      <c r="I28" s="492"/>
      <c r="J28" s="492"/>
      <c r="K28" s="492"/>
      <c r="L28" s="493"/>
      <c r="M28" s="518" t="s">
        <v>27</v>
      </c>
      <c r="N28" s="499"/>
      <c r="O28" s="499"/>
      <c r="P28" s="499"/>
      <c r="Q28" s="499"/>
      <c r="R28" s="499"/>
      <c r="S28" s="499"/>
      <c r="T28" s="499"/>
      <c r="U28" s="499"/>
      <c r="V28" s="499"/>
      <c r="W28" s="500"/>
      <c r="X28" s="501"/>
      <c r="Y28" s="132"/>
      <c r="Z28" s="132"/>
      <c r="AA28" s="132"/>
    </row>
    <row r="29" spans="1:31" ht="20.100000000000001" customHeight="1">
      <c r="A29" s="132"/>
      <c r="B29" s="519" t="s">
        <v>28</v>
      </c>
      <c r="C29" s="492" t="s">
        <v>12</v>
      </c>
      <c r="D29" s="492"/>
      <c r="E29" s="492"/>
      <c r="F29" s="492"/>
      <c r="G29" s="492"/>
      <c r="H29" s="492"/>
      <c r="I29" s="492"/>
      <c r="J29" s="492"/>
      <c r="K29" s="492"/>
      <c r="L29" s="493"/>
      <c r="M29" s="494" t="s">
        <v>29</v>
      </c>
      <c r="N29" s="495"/>
      <c r="O29" s="495"/>
      <c r="P29" s="495"/>
      <c r="Q29" s="495"/>
      <c r="R29" s="495"/>
      <c r="S29" s="495"/>
      <c r="T29" s="495"/>
      <c r="U29" s="495"/>
      <c r="V29" s="495"/>
      <c r="W29" s="521"/>
      <c r="X29" s="522"/>
      <c r="Y29" s="132"/>
      <c r="Z29" s="132"/>
      <c r="AA29" s="132"/>
    </row>
    <row r="30" spans="1:31" ht="20.100000000000001" customHeight="1">
      <c r="A30" s="132"/>
      <c r="B30" s="520"/>
      <c r="C30" s="523" t="s">
        <v>26</v>
      </c>
      <c r="D30" s="523"/>
      <c r="E30" s="523"/>
      <c r="F30" s="523"/>
      <c r="G30" s="523"/>
      <c r="H30" s="523"/>
      <c r="I30" s="523"/>
      <c r="J30" s="523"/>
      <c r="K30" s="523"/>
      <c r="L30" s="523"/>
      <c r="M30" s="494" t="s">
        <v>30</v>
      </c>
      <c r="N30" s="495"/>
      <c r="O30" s="495"/>
      <c r="P30" s="495"/>
      <c r="Q30" s="495"/>
      <c r="R30" s="495"/>
      <c r="S30" s="495"/>
      <c r="T30" s="495"/>
      <c r="U30" s="495"/>
      <c r="V30" s="495"/>
      <c r="W30" s="521"/>
      <c r="X30" s="522"/>
      <c r="Y30" s="132"/>
      <c r="Z30" s="132"/>
      <c r="AA30" s="132"/>
    </row>
    <row r="31" spans="1:31" ht="20.100000000000001" customHeight="1">
      <c r="A31" s="132"/>
      <c r="B31" s="239" t="s">
        <v>31</v>
      </c>
      <c r="C31" s="492" t="s">
        <v>32</v>
      </c>
      <c r="D31" s="492"/>
      <c r="E31" s="492"/>
      <c r="F31" s="492"/>
      <c r="G31" s="492"/>
      <c r="H31" s="492"/>
      <c r="I31" s="492"/>
      <c r="J31" s="492"/>
      <c r="K31" s="492"/>
      <c r="L31" s="493"/>
      <c r="M31" s="513" t="s">
        <v>33</v>
      </c>
      <c r="N31" s="496"/>
      <c r="O31" s="496"/>
      <c r="P31" s="496"/>
      <c r="Q31" s="496"/>
      <c r="R31" s="496"/>
      <c r="S31" s="496"/>
      <c r="T31" s="496"/>
      <c r="U31" s="496"/>
      <c r="V31" s="496"/>
      <c r="W31" s="497"/>
      <c r="X31" s="498"/>
      <c r="Y31" s="132"/>
      <c r="Z31" s="132"/>
      <c r="AA31" s="132"/>
    </row>
    <row r="32" spans="1:31" ht="20.100000000000001" customHeight="1" thickBot="1">
      <c r="A32" s="132"/>
      <c r="B32" s="245"/>
      <c r="C32" s="492" t="s">
        <v>34</v>
      </c>
      <c r="D32" s="492"/>
      <c r="E32" s="492"/>
      <c r="F32" s="492"/>
      <c r="G32" s="492"/>
      <c r="H32" s="492"/>
      <c r="I32" s="492"/>
      <c r="J32" s="492"/>
      <c r="K32" s="492"/>
      <c r="L32" s="493"/>
      <c r="M32" s="514" t="s">
        <v>35</v>
      </c>
      <c r="N32" s="515"/>
      <c r="O32" s="515"/>
      <c r="P32" s="515"/>
      <c r="Q32" s="515"/>
      <c r="R32" s="515"/>
      <c r="S32" s="515"/>
      <c r="T32" s="515"/>
      <c r="U32" s="515"/>
      <c r="V32" s="515"/>
      <c r="W32" s="516"/>
      <c r="X32" s="517"/>
      <c r="Y32" s="132"/>
      <c r="Z32" s="132"/>
      <c r="AA32" s="132"/>
    </row>
    <row r="33" spans="1:29" ht="16.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row>
    <row r="34" spans="1:29" ht="20.100000000000001" customHeight="1">
      <c r="A34" s="238" t="s">
        <v>36</v>
      </c>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row>
    <row r="35" spans="1:29" ht="15" thickBot="1">
      <c r="A35" s="132"/>
      <c r="B35" s="235" t="s">
        <v>37</v>
      </c>
      <c r="C35" s="132"/>
      <c r="D35" s="132"/>
      <c r="E35" s="132"/>
      <c r="F35" s="132"/>
      <c r="G35" s="132"/>
      <c r="H35" s="132"/>
      <c r="I35" s="132"/>
      <c r="J35" s="132"/>
      <c r="K35" s="132"/>
      <c r="L35" s="132"/>
      <c r="M35" s="132"/>
      <c r="N35" s="132"/>
      <c r="O35" s="132"/>
      <c r="P35" s="132"/>
      <c r="Q35" s="132"/>
      <c r="R35" s="132"/>
      <c r="S35" s="132"/>
      <c r="T35" s="132"/>
      <c r="U35" s="132"/>
      <c r="V35" s="132"/>
      <c r="W35" s="132"/>
      <c r="X35" s="246"/>
      <c r="Y35" s="132"/>
      <c r="Z35" s="132"/>
      <c r="AA35" s="132"/>
    </row>
    <row r="36" spans="1:29" ht="20.45" customHeight="1" thickBot="1">
      <c r="A36" s="502" t="s">
        <v>2218</v>
      </c>
      <c r="B36" s="503"/>
      <c r="C36" s="503"/>
      <c r="D36" s="503"/>
      <c r="E36" s="503"/>
      <c r="F36" s="503"/>
      <c r="G36" s="503"/>
      <c r="H36" s="503"/>
      <c r="I36" s="503"/>
      <c r="J36" s="503"/>
      <c r="K36" s="503"/>
      <c r="L36" s="503"/>
      <c r="M36" s="503"/>
      <c r="N36" s="503"/>
      <c r="O36" s="503"/>
      <c r="P36" s="503"/>
      <c r="Q36" s="503"/>
      <c r="R36" s="503"/>
      <c r="S36" s="503"/>
      <c r="T36" s="503"/>
      <c r="U36" s="503"/>
      <c r="V36" s="503"/>
      <c r="W36" s="503"/>
      <c r="X36" s="503"/>
      <c r="Y36" s="504"/>
      <c r="Z36" s="303"/>
    </row>
    <row r="37" spans="1:29" ht="13.5">
      <c r="A37" s="132"/>
      <c r="B37" s="247"/>
      <c r="C37" s="248"/>
      <c r="D37" s="248"/>
      <c r="E37" s="248"/>
      <c r="F37" s="248"/>
      <c r="G37" s="248"/>
      <c r="H37" s="248"/>
      <c r="I37" s="248"/>
      <c r="J37" s="248"/>
      <c r="K37" s="248"/>
      <c r="L37" s="248"/>
      <c r="M37" s="248"/>
      <c r="N37" s="248"/>
      <c r="O37" s="248"/>
      <c r="P37" s="248"/>
      <c r="Q37" s="248"/>
      <c r="R37" s="248"/>
      <c r="S37" s="248"/>
      <c r="T37" s="248"/>
      <c r="U37" s="248"/>
      <c r="V37" s="248"/>
      <c r="W37" s="248"/>
      <c r="X37" s="248"/>
      <c r="Y37" s="248"/>
      <c r="Z37" s="248"/>
      <c r="AA37" s="248"/>
    </row>
    <row r="38" spans="1:29" ht="28.5" customHeight="1">
      <c r="A38" s="132"/>
      <c r="B38" s="505" t="s">
        <v>38</v>
      </c>
      <c r="C38" s="534" t="s">
        <v>2239</v>
      </c>
      <c r="D38" s="534"/>
      <c r="E38" s="534"/>
      <c r="F38" s="534"/>
      <c r="G38" s="534"/>
      <c r="H38" s="534"/>
      <c r="I38" s="534"/>
      <c r="J38" s="534"/>
      <c r="K38" s="534"/>
      <c r="L38" s="534"/>
      <c r="M38" s="505" t="s">
        <v>39</v>
      </c>
      <c r="N38" s="505"/>
      <c r="O38" s="505"/>
      <c r="P38" s="505"/>
      <c r="Q38" s="505"/>
      <c r="R38" s="489" t="s">
        <v>40</v>
      </c>
      <c r="S38" s="490"/>
      <c r="T38" s="490"/>
      <c r="U38" s="490"/>
      <c r="V38" s="490"/>
      <c r="W38" s="491"/>
      <c r="X38" s="505" t="s">
        <v>41</v>
      </c>
      <c r="Y38" s="507" t="s">
        <v>42</v>
      </c>
      <c r="Z38" s="488" t="s">
        <v>43</v>
      </c>
      <c r="AA38" s="248"/>
    </row>
    <row r="39" spans="1:29" ht="28.5" customHeight="1" thickBot="1">
      <c r="A39" s="132"/>
      <c r="B39" s="505"/>
      <c r="C39" s="535"/>
      <c r="D39" s="535"/>
      <c r="E39" s="535"/>
      <c r="F39" s="535"/>
      <c r="G39" s="535"/>
      <c r="H39" s="535"/>
      <c r="I39" s="535"/>
      <c r="J39" s="535"/>
      <c r="K39" s="535"/>
      <c r="L39" s="535"/>
      <c r="M39" s="506"/>
      <c r="N39" s="506"/>
      <c r="O39" s="506"/>
      <c r="P39" s="506"/>
      <c r="Q39" s="506"/>
      <c r="R39" s="540" t="s">
        <v>44</v>
      </c>
      <c r="S39" s="506"/>
      <c r="T39" s="506"/>
      <c r="U39" s="506"/>
      <c r="V39" s="506"/>
      <c r="W39" s="249" t="s">
        <v>45</v>
      </c>
      <c r="X39" s="506"/>
      <c r="Y39" s="508"/>
      <c r="Z39" s="488"/>
      <c r="AA39" s="246"/>
    </row>
    <row r="40" spans="1:29" ht="33.950000000000003" customHeight="1">
      <c r="A40" s="132"/>
      <c r="B40" s="250">
        <v>1</v>
      </c>
      <c r="C40" s="544" t="s">
        <v>2149</v>
      </c>
      <c r="D40" s="545"/>
      <c r="E40" s="545"/>
      <c r="F40" s="545"/>
      <c r="G40" s="545"/>
      <c r="H40" s="545"/>
      <c r="I40" s="545"/>
      <c r="J40" s="545"/>
      <c r="K40" s="545"/>
      <c r="L40" s="546"/>
      <c r="M40" s="541" t="s">
        <v>46</v>
      </c>
      <c r="N40" s="542"/>
      <c r="O40" s="542"/>
      <c r="P40" s="542"/>
      <c r="Q40" s="543"/>
      <c r="R40" s="539" t="s">
        <v>47</v>
      </c>
      <c r="S40" s="539"/>
      <c r="T40" s="539"/>
      <c r="U40" s="539"/>
      <c r="V40" s="539"/>
      <c r="W40" s="396" t="s">
        <v>941</v>
      </c>
      <c r="X40" s="397" t="s">
        <v>2157</v>
      </c>
      <c r="Y40" s="398" t="s">
        <v>2010</v>
      </c>
      <c r="Z40" s="251" t="str">
        <f>IFERROR(VLOOKUP(Y40,【参考】数式用!$A$3:$B$59, 2, FALSE), "")</f>
        <v>11</v>
      </c>
      <c r="AA40" s="252"/>
      <c r="AC40" s="408" t="str">
        <f>VLOOKUP(Y40,【参考】数式用!$A$3:$O$59,15,FALSE)</f>
        <v>その他</v>
      </c>
    </row>
    <row r="41" spans="1:29" ht="33.950000000000003" customHeight="1">
      <c r="A41" s="132"/>
      <c r="B41" s="253">
        <f>B40+1</f>
        <v>2</v>
      </c>
      <c r="C41" s="531" t="s">
        <v>2150</v>
      </c>
      <c r="D41" s="532"/>
      <c r="E41" s="532"/>
      <c r="F41" s="532"/>
      <c r="G41" s="532"/>
      <c r="H41" s="532"/>
      <c r="I41" s="532"/>
      <c r="J41" s="532"/>
      <c r="K41" s="532"/>
      <c r="L41" s="533"/>
      <c r="M41" s="536" t="s">
        <v>46</v>
      </c>
      <c r="N41" s="537"/>
      <c r="O41" s="537"/>
      <c r="P41" s="537"/>
      <c r="Q41" s="538"/>
      <c r="R41" s="539" t="s">
        <v>47</v>
      </c>
      <c r="S41" s="539"/>
      <c r="T41" s="539"/>
      <c r="U41" s="539"/>
      <c r="V41" s="539"/>
      <c r="W41" s="396" t="s">
        <v>943</v>
      </c>
      <c r="X41" s="397" t="s">
        <v>2158</v>
      </c>
      <c r="Y41" s="399" t="s">
        <v>2020</v>
      </c>
      <c r="Z41" s="251" t="str">
        <f>IFERROR(VLOOKUP(Y41,【参考】数式用!$A$3:$B$59, 2, FALSE), "")</f>
        <v>22</v>
      </c>
      <c r="AA41" s="252"/>
      <c r="AC41" s="408" t="str">
        <f>VLOOKUP(Y41,【参考】数式用!$A$3:$O$59,15,FALSE)</f>
        <v>その他</v>
      </c>
    </row>
    <row r="42" spans="1:29" ht="33.950000000000003" customHeight="1">
      <c r="A42" s="132"/>
      <c r="B42" s="253">
        <f t="shared" ref="B42:B105" si="0">B41+1</f>
        <v>3</v>
      </c>
      <c r="C42" s="531" t="s">
        <v>2151</v>
      </c>
      <c r="D42" s="532"/>
      <c r="E42" s="532"/>
      <c r="F42" s="532"/>
      <c r="G42" s="532"/>
      <c r="H42" s="532"/>
      <c r="I42" s="532"/>
      <c r="J42" s="532"/>
      <c r="K42" s="532"/>
      <c r="L42" s="533"/>
      <c r="M42" s="536" t="s">
        <v>46</v>
      </c>
      <c r="N42" s="537"/>
      <c r="O42" s="537"/>
      <c r="P42" s="537"/>
      <c r="Q42" s="538"/>
      <c r="R42" s="539" t="s">
        <v>47</v>
      </c>
      <c r="S42" s="539"/>
      <c r="T42" s="539"/>
      <c r="U42" s="539"/>
      <c r="V42" s="539"/>
      <c r="W42" s="396" t="s">
        <v>939</v>
      </c>
      <c r="X42" s="397" t="s">
        <v>2159</v>
      </c>
      <c r="Y42" s="399" t="s">
        <v>2042</v>
      </c>
      <c r="Z42" s="251" t="str">
        <f>IFERROR(VLOOKUP(Y42,【参考】数式用!$A$3:$B$59, 2, FALSE), "")</f>
        <v>46</v>
      </c>
      <c r="AA42" s="252"/>
      <c r="AC42" s="408" t="str">
        <f>VLOOKUP(Y42,【参考】数式用!$A$3:$O$59,15,FALSE)</f>
        <v>短期利用型</v>
      </c>
    </row>
    <row r="43" spans="1:29" ht="33.950000000000003" customHeight="1">
      <c r="A43" s="132"/>
      <c r="B43" s="253">
        <f t="shared" si="0"/>
        <v>4</v>
      </c>
      <c r="C43" s="531" t="s">
        <v>2152</v>
      </c>
      <c r="D43" s="532"/>
      <c r="E43" s="532"/>
      <c r="F43" s="532"/>
      <c r="G43" s="532"/>
      <c r="H43" s="532"/>
      <c r="I43" s="532"/>
      <c r="J43" s="532"/>
      <c r="K43" s="532"/>
      <c r="L43" s="533"/>
      <c r="M43" s="536" t="s">
        <v>46</v>
      </c>
      <c r="N43" s="537"/>
      <c r="O43" s="537"/>
      <c r="P43" s="537"/>
      <c r="Q43" s="538"/>
      <c r="R43" s="539" t="s">
        <v>47</v>
      </c>
      <c r="S43" s="539"/>
      <c r="T43" s="539"/>
      <c r="U43" s="539"/>
      <c r="V43" s="539"/>
      <c r="W43" s="396" t="s">
        <v>947</v>
      </c>
      <c r="X43" s="397" t="s">
        <v>2160</v>
      </c>
      <c r="Y43" s="399" t="s">
        <v>2030</v>
      </c>
      <c r="Z43" s="251" t="str">
        <f>IFERROR(VLOOKUP(Y43,【参考】数式用!$A$3:$B$59, 2, FALSE), "")</f>
        <v>42</v>
      </c>
      <c r="AA43" s="252"/>
      <c r="AC43" s="408" t="str">
        <f>VLOOKUP(Y43,【参考】数式用!$A$3:$O$59,15,FALSE)</f>
        <v>短期利用型</v>
      </c>
    </row>
    <row r="44" spans="1:29" ht="33.950000000000003" customHeight="1">
      <c r="A44" s="132"/>
      <c r="B44" s="253">
        <f t="shared" si="0"/>
        <v>5</v>
      </c>
      <c r="C44" s="531" t="s">
        <v>2153</v>
      </c>
      <c r="D44" s="532"/>
      <c r="E44" s="532"/>
      <c r="F44" s="532"/>
      <c r="G44" s="532"/>
      <c r="H44" s="532"/>
      <c r="I44" s="532"/>
      <c r="J44" s="532"/>
      <c r="K44" s="532"/>
      <c r="L44" s="533"/>
      <c r="M44" s="536" t="s">
        <v>46</v>
      </c>
      <c r="N44" s="537"/>
      <c r="O44" s="537"/>
      <c r="P44" s="537"/>
      <c r="Q44" s="538"/>
      <c r="R44" s="539" t="s">
        <v>47</v>
      </c>
      <c r="S44" s="539"/>
      <c r="T44" s="539"/>
      <c r="U44" s="539"/>
      <c r="V44" s="539"/>
      <c r="W44" s="396" t="s">
        <v>951</v>
      </c>
      <c r="X44" s="397" t="s">
        <v>2161</v>
      </c>
      <c r="Y44" s="399" t="s">
        <v>2026</v>
      </c>
      <c r="Z44" s="251" t="str">
        <f>IFERROR(VLOOKUP(Y44,【参考】数式用!$A$3:$B$59, 2, FALSE), "")</f>
        <v>21</v>
      </c>
      <c r="AA44" s="252"/>
      <c r="AC44" s="408" t="str">
        <f>VLOOKUP(Y44,【参考】数式用!$A$3:$O$59,15,FALSE)</f>
        <v>介護予防</v>
      </c>
    </row>
    <row r="45" spans="1:29" ht="33.950000000000003" customHeight="1">
      <c r="A45" s="132"/>
      <c r="B45" s="253">
        <f t="shared" si="0"/>
        <v>6</v>
      </c>
      <c r="C45" s="531" t="s">
        <v>2154</v>
      </c>
      <c r="D45" s="532"/>
      <c r="E45" s="532"/>
      <c r="F45" s="532"/>
      <c r="G45" s="532"/>
      <c r="H45" s="532"/>
      <c r="I45" s="532"/>
      <c r="J45" s="532"/>
      <c r="K45" s="532"/>
      <c r="L45" s="533"/>
      <c r="M45" s="536" t="s">
        <v>46</v>
      </c>
      <c r="N45" s="537"/>
      <c r="O45" s="537"/>
      <c r="P45" s="537"/>
      <c r="Q45" s="538"/>
      <c r="R45" s="539" t="s">
        <v>47</v>
      </c>
      <c r="S45" s="539"/>
      <c r="T45" s="539"/>
      <c r="U45" s="539"/>
      <c r="V45" s="539"/>
      <c r="W45" s="396" t="s">
        <v>929</v>
      </c>
      <c r="X45" s="397" t="s">
        <v>2162</v>
      </c>
      <c r="Y45" s="399" t="s">
        <v>2090</v>
      </c>
      <c r="Z45" s="251" t="str">
        <f>IFERROR(VLOOKUP(Y45,【参考】数式用!$A$3:$B$59, 2, FALSE), "")</f>
        <v>52</v>
      </c>
      <c r="AA45" s="252"/>
      <c r="AC45" s="408" t="str">
        <f>VLOOKUP(Y45,【参考】数式用!$A$3:$O$59,15,FALSE)</f>
        <v>その他</v>
      </c>
    </row>
    <row r="46" spans="1:29" ht="33.950000000000003" customHeight="1">
      <c r="A46" s="132"/>
      <c r="B46" s="253">
        <f t="shared" si="0"/>
        <v>7</v>
      </c>
      <c r="C46" s="531" t="s">
        <v>2155</v>
      </c>
      <c r="D46" s="532"/>
      <c r="E46" s="532"/>
      <c r="F46" s="532"/>
      <c r="G46" s="532"/>
      <c r="H46" s="532"/>
      <c r="I46" s="532"/>
      <c r="J46" s="532"/>
      <c r="K46" s="532"/>
      <c r="L46" s="533"/>
      <c r="M46" s="536" t="s">
        <v>2156</v>
      </c>
      <c r="N46" s="537"/>
      <c r="O46" s="537"/>
      <c r="P46" s="537"/>
      <c r="Q46" s="538"/>
      <c r="R46" s="539" t="s">
        <v>47</v>
      </c>
      <c r="S46" s="539"/>
      <c r="T46" s="539"/>
      <c r="U46" s="539"/>
      <c r="V46" s="539"/>
      <c r="W46" s="396" t="s">
        <v>928</v>
      </c>
      <c r="X46" s="397" t="s">
        <v>2163</v>
      </c>
      <c r="Y46" s="399" t="s">
        <v>2094</v>
      </c>
      <c r="Z46" s="251" t="str">
        <f>IFERROR(VLOOKUP(Y46,【参考】数式用!$A$3:$B$59, 2, FALSE), "")</f>
        <v>55</v>
      </c>
      <c r="AA46" s="252"/>
      <c r="AC46" s="408" t="str">
        <f>VLOOKUP(Y46,【参考】数式用!$A$3:$O$59,15,FALSE)</f>
        <v>総合事業</v>
      </c>
    </row>
    <row r="47" spans="1:29" ht="33.950000000000003" customHeight="1">
      <c r="A47" s="132"/>
      <c r="B47" s="253">
        <f t="shared" si="0"/>
        <v>8</v>
      </c>
      <c r="C47" s="531"/>
      <c r="D47" s="532"/>
      <c r="E47" s="532"/>
      <c r="F47" s="532"/>
      <c r="G47" s="532"/>
      <c r="H47" s="532"/>
      <c r="I47" s="532"/>
      <c r="J47" s="532"/>
      <c r="K47" s="532"/>
      <c r="L47" s="533"/>
      <c r="M47" s="536"/>
      <c r="N47" s="537"/>
      <c r="O47" s="537"/>
      <c r="P47" s="537"/>
      <c r="Q47" s="538"/>
      <c r="R47" s="539"/>
      <c r="S47" s="539"/>
      <c r="T47" s="539"/>
      <c r="U47" s="539"/>
      <c r="V47" s="539"/>
      <c r="W47" s="396"/>
      <c r="X47" s="397"/>
      <c r="Y47" s="399"/>
      <c r="Z47" s="251" t="str">
        <f>IFERROR(VLOOKUP(Y47,【参考】数式用!$A$3:$B$59, 2, FALSE), "")</f>
        <v/>
      </c>
      <c r="AA47" s="252"/>
      <c r="AC47" s="408" t="e">
        <f>VLOOKUP(Y47,【参考】数式用!$A$3:$O$59,15,FALSE)</f>
        <v>#N/A</v>
      </c>
    </row>
    <row r="48" spans="1:29" ht="33.950000000000003" customHeight="1">
      <c r="A48" s="132"/>
      <c r="B48" s="253">
        <f t="shared" si="0"/>
        <v>9</v>
      </c>
      <c r="C48" s="531"/>
      <c r="D48" s="532"/>
      <c r="E48" s="532"/>
      <c r="F48" s="532"/>
      <c r="G48" s="532"/>
      <c r="H48" s="532"/>
      <c r="I48" s="532"/>
      <c r="J48" s="532"/>
      <c r="K48" s="532"/>
      <c r="L48" s="533"/>
      <c r="M48" s="536"/>
      <c r="N48" s="537"/>
      <c r="O48" s="537"/>
      <c r="P48" s="537"/>
      <c r="Q48" s="538"/>
      <c r="R48" s="539"/>
      <c r="S48" s="539"/>
      <c r="T48" s="539"/>
      <c r="U48" s="539"/>
      <c r="V48" s="539"/>
      <c r="W48" s="396"/>
      <c r="X48" s="397"/>
      <c r="Y48" s="399"/>
      <c r="Z48" s="251" t="str">
        <f>IFERROR(VLOOKUP(Y48,【参考】数式用!$A$3:$B$59, 2, FALSE), "")</f>
        <v/>
      </c>
      <c r="AA48" s="252"/>
      <c r="AC48" s="408" t="e">
        <f>VLOOKUP(Y48,【参考】数式用!$A$3:$O$59,15,FALSE)</f>
        <v>#N/A</v>
      </c>
    </row>
    <row r="49" spans="1:29" ht="33.950000000000003" customHeight="1">
      <c r="A49" s="132"/>
      <c r="B49" s="467">
        <f t="shared" si="0"/>
        <v>10</v>
      </c>
      <c r="C49" s="531"/>
      <c r="D49" s="532"/>
      <c r="E49" s="532"/>
      <c r="F49" s="532"/>
      <c r="G49" s="532"/>
      <c r="H49" s="532"/>
      <c r="I49" s="532"/>
      <c r="J49" s="532"/>
      <c r="K49" s="532"/>
      <c r="L49" s="533"/>
      <c r="M49" s="536"/>
      <c r="N49" s="537"/>
      <c r="O49" s="537"/>
      <c r="P49" s="537"/>
      <c r="Q49" s="538"/>
      <c r="R49" s="539"/>
      <c r="S49" s="539"/>
      <c r="T49" s="539"/>
      <c r="U49" s="539"/>
      <c r="V49" s="539"/>
      <c r="W49" s="396"/>
      <c r="X49" s="397"/>
      <c r="Y49" s="399"/>
      <c r="Z49" s="251" t="str">
        <f>IFERROR(VLOOKUP(Y49,【参考】数式用!$A$3:$B$59, 2, FALSE), "")</f>
        <v/>
      </c>
      <c r="AA49" s="252"/>
      <c r="AC49" s="408" t="e">
        <f>VLOOKUP(Y49,【参考】数式用!$A$3:$O$59,15,FALSE)</f>
        <v>#N/A</v>
      </c>
    </row>
    <row r="50" spans="1:29" ht="33.950000000000003" customHeight="1">
      <c r="A50" s="132"/>
      <c r="B50" s="467">
        <f t="shared" si="0"/>
        <v>11</v>
      </c>
      <c r="C50" s="531"/>
      <c r="D50" s="532"/>
      <c r="E50" s="532"/>
      <c r="F50" s="532"/>
      <c r="G50" s="532"/>
      <c r="H50" s="532"/>
      <c r="I50" s="532"/>
      <c r="J50" s="532"/>
      <c r="K50" s="532"/>
      <c r="L50" s="533"/>
      <c r="M50" s="536"/>
      <c r="N50" s="537"/>
      <c r="O50" s="537"/>
      <c r="P50" s="537"/>
      <c r="Q50" s="538"/>
      <c r="R50" s="539"/>
      <c r="S50" s="539"/>
      <c r="T50" s="539"/>
      <c r="U50" s="539"/>
      <c r="V50" s="539"/>
      <c r="W50" s="396"/>
      <c r="X50" s="397"/>
      <c r="Y50" s="399"/>
      <c r="Z50" s="251" t="str">
        <f>IFERROR(VLOOKUP(Y50,【参考】数式用!$A$3:$B$59, 2, FALSE), "")</f>
        <v/>
      </c>
      <c r="AA50" s="252"/>
      <c r="AC50" s="408" t="e">
        <f>VLOOKUP(Y50,【参考】数式用!$A$3:$O$59,15,FALSE)</f>
        <v>#N/A</v>
      </c>
    </row>
    <row r="51" spans="1:29" ht="33.950000000000003" customHeight="1">
      <c r="A51" s="132"/>
      <c r="B51" s="253">
        <f t="shared" si="0"/>
        <v>12</v>
      </c>
      <c r="C51" s="531"/>
      <c r="D51" s="532"/>
      <c r="E51" s="532"/>
      <c r="F51" s="532"/>
      <c r="G51" s="532"/>
      <c r="H51" s="532"/>
      <c r="I51" s="532"/>
      <c r="J51" s="532"/>
      <c r="K51" s="532"/>
      <c r="L51" s="533"/>
      <c r="M51" s="536"/>
      <c r="N51" s="537"/>
      <c r="O51" s="537"/>
      <c r="P51" s="537"/>
      <c r="Q51" s="538"/>
      <c r="R51" s="539"/>
      <c r="S51" s="539"/>
      <c r="T51" s="539"/>
      <c r="U51" s="539"/>
      <c r="V51" s="539"/>
      <c r="W51" s="396"/>
      <c r="X51" s="397"/>
      <c r="Y51" s="399"/>
      <c r="Z51" s="251" t="str">
        <f>IFERROR(VLOOKUP(Y51,【参考】数式用!$A$3:$B$59, 2, FALSE), "")</f>
        <v/>
      </c>
      <c r="AA51" s="252"/>
      <c r="AC51" s="408" t="e">
        <f>VLOOKUP(Y51,【参考】数式用!$A$3:$O$59,15,FALSE)</f>
        <v>#N/A</v>
      </c>
    </row>
    <row r="52" spans="1:29" ht="33.950000000000003" customHeight="1">
      <c r="A52" s="132"/>
      <c r="B52" s="253">
        <f t="shared" si="0"/>
        <v>13</v>
      </c>
      <c r="C52" s="531"/>
      <c r="D52" s="532"/>
      <c r="E52" s="532"/>
      <c r="F52" s="532"/>
      <c r="G52" s="532"/>
      <c r="H52" s="532"/>
      <c r="I52" s="532"/>
      <c r="J52" s="532"/>
      <c r="K52" s="532"/>
      <c r="L52" s="533"/>
      <c r="M52" s="536"/>
      <c r="N52" s="537"/>
      <c r="O52" s="537"/>
      <c r="P52" s="537"/>
      <c r="Q52" s="538"/>
      <c r="R52" s="539"/>
      <c r="S52" s="539"/>
      <c r="T52" s="539"/>
      <c r="U52" s="539"/>
      <c r="V52" s="539"/>
      <c r="W52" s="396"/>
      <c r="X52" s="397"/>
      <c r="Y52" s="399"/>
      <c r="Z52" s="251" t="str">
        <f>IFERROR(VLOOKUP(Y52,【参考】数式用!$A$3:$B$59, 2, FALSE), "")</f>
        <v/>
      </c>
      <c r="AA52" s="252"/>
      <c r="AC52" s="408" t="e">
        <f>VLOOKUP(Y52,【参考】数式用!$A$3:$O$59,15,FALSE)</f>
        <v>#N/A</v>
      </c>
    </row>
    <row r="53" spans="1:29" ht="33.950000000000003" customHeight="1">
      <c r="A53" s="132"/>
      <c r="B53" s="253">
        <f t="shared" si="0"/>
        <v>14</v>
      </c>
      <c r="C53" s="531"/>
      <c r="D53" s="532"/>
      <c r="E53" s="532"/>
      <c r="F53" s="532"/>
      <c r="G53" s="532"/>
      <c r="H53" s="532"/>
      <c r="I53" s="532"/>
      <c r="J53" s="532"/>
      <c r="K53" s="532"/>
      <c r="L53" s="533"/>
      <c r="M53" s="536"/>
      <c r="N53" s="537"/>
      <c r="O53" s="537"/>
      <c r="P53" s="537"/>
      <c r="Q53" s="538"/>
      <c r="R53" s="539"/>
      <c r="S53" s="539"/>
      <c r="T53" s="539"/>
      <c r="U53" s="539"/>
      <c r="V53" s="539"/>
      <c r="W53" s="396"/>
      <c r="X53" s="397"/>
      <c r="Y53" s="399"/>
      <c r="Z53" s="251" t="str">
        <f>IFERROR(VLOOKUP(Y53,【参考】数式用!$A$3:$B$59, 2, FALSE), "")</f>
        <v/>
      </c>
      <c r="AA53" s="252"/>
      <c r="AC53" s="408" t="e">
        <f>VLOOKUP(Y53,【参考】数式用!$A$3:$O$59,15,FALSE)</f>
        <v>#N/A</v>
      </c>
    </row>
    <row r="54" spans="1:29" ht="33.950000000000003" customHeight="1">
      <c r="A54" s="132"/>
      <c r="B54" s="253">
        <f t="shared" si="0"/>
        <v>15</v>
      </c>
      <c r="C54" s="531"/>
      <c r="D54" s="532"/>
      <c r="E54" s="532"/>
      <c r="F54" s="532"/>
      <c r="G54" s="532"/>
      <c r="H54" s="532"/>
      <c r="I54" s="532"/>
      <c r="J54" s="532"/>
      <c r="K54" s="532"/>
      <c r="L54" s="533"/>
      <c r="M54" s="536"/>
      <c r="N54" s="537"/>
      <c r="O54" s="537"/>
      <c r="P54" s="537"/>
      <c r="Q54" s="538"/>
      <c r="R54" s="539"/>
      <c r="S54" s="539"/>
      <c r="T54" s="539"/>
      <c r="U54" s="539"/>
      <c r="V54" s="539"/>
      <c r="W54" s="396"/>
      <c r="X54" s="397"/>
      <c r="Y54" s="399"/>
      <c r="Z54" s="251" t="str">
        <f>IFERROR(VLOOKUP(Y54,【参考】数式用!$A$3:$B$59, 2, FALSE), "")</f>
        <v/>
      </c>
      <c r="AA54" s="252"/>
      <c r="AC54" s="408" t="e">
        <f>VLOOKUP(Y54,【参考】数式用!$A$3:$O$59,15,FALSE)</f>
        <v>#N/A</v>
      </c>
    </row>
    <row r="55" spans="1:29" ht="33.950000000000003" customHeight="1">
      <c r="A55" s="132"/>
      <c r="B55" s="253">
        <f t="shared" si="0"/>
        <v>16</v>
      </c>
      <c r="C55" s="531"/>
      <c r="D55" s="532"/>
      <c r="E55" s="532"/>
      <c r="F55" s="532"/>
      <c r="G55" s="532"/>
      <c r="H55" s="532"/>
      <c r="I55" s="532"/>
      <c r="J55" s="532"/>
      <c r="K55" s="532"/>
      <c r="L55" s="533"/>
      <c r="M55" s="536"/>
      <c r="N55" s="537"/>
      <c r="O55" s="537"/>
      <c r="P55" s="537"/>
      <c r="Q55" s="538"/>
      <c r="R55" s="539"/>
      <c r="S55" s="539"/>
      <c r="T55" s="539"/>
      <c r="U55" s="539"/>
      <c r="V55" s="539"/>
      <c r="W55" s="396"/>
      <c r="X55" s="397"/>
      <c r="Y55" s="399"/>
      <c r="Z55" s="251" t="str">
        <f>IFERROR(VLOOKUP(Y55,【参考】数式用!$A$3:$B$59, 2, FALSE), "")</f>
        <v/>
      </c>
      <c r="AA55" s="252"/>
      <c r="AC55" s="408" t="e">
        <f>VLOOKUP(Y55,【参考】数式用!$A$3:$O$59,15,FALSE)</f>
        <v>#N/A</v>
      </c>
    </row>
    <row r="56" spans="1:29" ht="33.950000000000003" customHeight="1">
      <c r="A56" s="132"/>
      <c r="B56" s="253">
        <f t="shared" si="0"/>
        <v>17</v>
      </c>
      <c r="C56" s="531"/>
      <c r="D56" s="532"/>
      <c r="E56" s="532"/>
      <c r="F56" s="532"/>
      <c r="G56" s="532"/>
      <c r="H56" s="532"/>
      <c r="I56" s="532"/>
      <c r="J56" s="532"/>
      <c r="K56" s="532"/>
      <c r="L56" s="533"/>
      <c r="M56" s="536"/>
      <c r="N56" s="537"/>
      <c r="O56" s="537"/>
      <c r="P56" s="537"/>
      <c r="Q56" s="538"/>
      <c r="R56" s="539"/>
      <c r="S56" s="539"/>
      <c r="T56" s="539"/>
      <c r="U56" s="539"/>
      <c r="V56" s="539"/>
      <c r="W56" s="396"/>
      <c r="X56" s="397"/>
      <c r="Y56" s="399"/>
      <c r="Z56" s="251" t="str">
        <f>IFERROR(VLOOKUP(Y56,【参考】数式用!$A$3:$B$59, 2, FALSE), "")</f>
        <v/>
      </c>
      <c r="AA56" s="252"/>
      <c r="AC56" s="408" t="e">
        <f>VLOOKUP(Y56,【参考】数式用!$A$3:$O$59,15,FALSE)</f>
        <v>#N/A</v>
      </c>
    </row>
    <row r="57" spans="1:29" ht="33.950000000000003" customHeight="1">
      <c r="A57" s="132"/>
      <c r="B57" s="253">
        <f t="shared" si="0"/>
        <v>18</v>
      </c>
      <c r="C57" s="531"/>
      <c r="D57" s="532"/>
      <c r="E57" s="532"/>
      <c r="F57" s="532"/>
      <c r="G57" s="532"/>
      <c r="H57" s="532"/>
      <c r="I57" s="532"/>
      <c r="J57" s="532"/>
      <c r="K57" s="532"/>
      <c r="L57" s="533"/>
      <c r="M57" s="536"/>
      <c r="N57" s="537"/>
      <c r="O57" s="537"/>
      <c r="P57" s="537"/>
      <c r="Q57" s="538"/>
      <c r="R57" s="539"/>
      <c r="S57" s="539"/>
      <c r="T57" s="539"/>
      <c r="U57" s="539"/>
      <c r="V57" s="539"/>
      <c r="W57" s="396"/>
      <c r="X57" s="397"/>
      <c r="Y57" s="399"/>
      <c r="Z57" s="251" t="str">
        <f>IFERROR(VLOOKUP(Y57,【参考】数式用!$A$3:$B$59, 2, FALSE), "")</f>
        <v/>
      </c>
      <c r="AA57" s="252"/>
      <c r="AC57" s="408" t="e">
        <f>VLOOKUP(Y57,【参考】数式用!$A$3:$O$59,15,FALSE)</f>
        <v>#N/A</v>
      </c>
    </row>
    <row r="58" spans="1:29" ht="33.950000000000003" customHeight="1">
      <c r="A58" s="132"/>
      <c r="B58" s="253">
        <f t="shared" si="0"/>
        <v>19</v>
      </c>
      <c r="C58" s="531"/>
      <c r="D58" s="532"/>
      <c r="E58" s="532"/>
      <c r="F58" s="532"/>
      <c r="G58" s="532"/>
      <c r="H58" s="532"/>
      <c r="I58" s="532"/>
      <c r="J58" s="532"/>
      <c r="K58" s="532"/>
      <c r="L58" s="533"/>
      <c r="M58" s="536"/>
      <c r="N58" s="537"/>
      <c r="O58" s="537"/>
      <c r="P58" s="537"/>
      <c r="Q58" s="538"/>
      <c r="R58" s="539"/>
      <c r="S58" s="539"/>
      <c r="T58" s="539"/>
      <c r="U58" s="539"/>
      <c r="V58" s="539"/>
      <c r="W58" s="396"/>
      <c r="X58" s="397"/>
      <c r="Y58" s="399"/>
      <c r="Z58" s="251" t="str">
        <f>IFERROR(VLOOKUP(Y58,【参考】数式用!$A$3:$B$59, 2, FALSE), "")</f>
        <v/>
      </c>
      <c r="AA58" s="252"/>
      <c r="AC58" s="408" t="e">
        <f>VLOOKUP(Y58,【参考】数式用!$A$3:$O$59,15,FALSE)</f>
        <v>#N/A</v>
      </c>
    </row>
    <row r="59" spans="1:29" ht="33.950000000000003" customHeight="1">
      <c r="A59" s="132"/>
      <c r="B59" s="253">
        <f t="shared" si="0"/>
        <v>20</v>
      </c>
      <c r="C59" s="531"/>
      <c r="D59" s="532"/>
      <c r="E59" s="532"/>
      <c r="F59" s="532"/>
      <c r="G59" s="532"/>
      <c r="H59" s="532"/>
      <c r="I59" s="532"/>
      <c r="J59" s="532"/>
      <c r="K59" s="532"/>
      <c r="L59" s="533"/>
      <c r="M59" s="536"/>
      <c r="N59" s="537"/>
      <c r="O59" s="537"/>
      <c r="P59" s="537"/>
      <c r="Q59" s="538"/>
      <c r="R59" s="539"/>
      <c r="S59" s="539"/>
      <c r="T59" s="539"/>
      <c r="U59" s="539"/>
      <c r="V59" s="539"/>
      <c r="W59" s="396"/>
      <c r="X59" s="397"/>
      <c r="Y59" s="399"/>
      <c r="Z59" s="251" t="str">
        <f>IFERROR(VLOOKUP(Y59,【参考】数式用!$A$3:$B$59, 2, FALSE), "")</f>
        <v/>
      </c>
      <c r="AA59" s="252"/>
      <c r="AC59" s="408" t="e">
        <f>VLOOKUP(Y59,【参考】数式用!$A$3:$O$59,15,FALSE)</f>
        <v>#N/A</v>
      </c>
    </row>
    <row r="60" spans="1:29" ht="33.950000000000003" customHeight="1">
      <c r="A60" s="132"/>
      <c r="B60" s="253">
        <f t="shared" si="0"/>
        <v>21</v>
      </c>
      <c r="C60" s="531"/>
      <c r="D60" s="532"/>
      <c r="E60" s="532"/>
      <c r="F60" s="532"/>
      <c r="G60" s="532"/>
      <c r="H60" s="532"/>
      <c r="I60" s="532"/>
      <c r="J60" s="532"/>
      <c r="K60" s="532"/>
      <c r="L60" s="533"/>
      <c r="M60" s="536"/>
      <c r="N60" s="537"/>
      <c r="O60" s="537"/>
      <c r="P60" s="537"/>
      <c r="Q60" s="538"/>
      <c r="R60" s="539"/>
      <c r="S60" s="539"/>
      <c r="T60" s="539"/>
      <c r="U60" s="539"/>
      <c r="V60" s="539"/>
      <c r="W60" s="396"/>
      <c r="X60" s="397"/>
      <c r="Y60" s="399"/>
      <c r="Z60" s="251" t="str">
        <f>IFERROR(VLOOKUP(Y60,【参考】数式用!$A$3:$B$59, 2, FALSE), "")</f>
        <v/>
      </c>
      <c r="AA60" s="252"/>
      <c r="AC60" s="408" t="e">
        <f>VLOOKUP(Y60,【参考】数式用!$A$3:$O$59,15,FALSE)</f>
        <v>#N/A</v>
      </c>
    </row>
    <row r="61" spans="1:29" ht="33.950000000000003" customHeight="1">
      <c r="A61" s="132"/>
      <c r="B61" s="253">
        <f t="shared" si="0"/>
        <v>22</v>
      </c>
      <c r="C61" s="531"/>
      <c r="D61" s="532"/>
      <c r="E61" s="532"/>
      <c r="F61" s="532"/>
      <c r="G61" s="532"/>
      <c r="H61" s="532"/>
      <c r="I61" s="532"/>
      <c r="J61" s="532"/>
      <c r="K61" s="532"/>
      <c r="L61" s="533"/>
      <c r="M61" s="536"/>
      <c r="N61" s="537"/>
      <c r="O61" s="537"/>
      <c r="P61" s="537"/>
      <c r="Q61" s="538"/>
      <c r="R61" s="539"/>
      <c r="S61" s="539"/>
      <c r="T61" s="539"/>
      <c r="U61" s="539"/>
      <c r="V61" s="539"/>
      <c r="W61" s="396"/>
      <c r="X61" s="397"/>
      <c r="Y61" s="399"/>
      <c r="Z61" s="251" t="str">
        <f>IFERROR(VLOOKUP(Y61,【参考】数式用!$A$3:$B$59, 2, FALSE), "")</f>
        <v/>
      </c>
      <c r="AA61" s="252"/>
      <c r="AC61" s="408" t="e">
        <f>VLOOKUP(Y61,【参考】数式用!$A$3:$O$59,15,FALSE)</f>
        <v>#N/A</v>
      </c>
    </row>
    <row r="62" spans="1:29" ht="33.950000000000003" customHeight="1">
      <c r="A62" s="132"/>
      <c r="B62" s="253">
        <f t="shared" si="0"/>
        <v>23</v>
      </c>
      <c r="C62" s="531"/>
      <c r="D62" s="532"/>
      <c r="E62" s="532"/>
      <c r="F62" s="532"/>
      <c r="G62" s="532"/>
      <c r="H62" s="532"/>
      <c r="I62" s="532"/>
      <c r="J62" s="532"/>
      <c r="K62" s="532"/>
      <c r="L62" s="533"/>
      <c r="M62" s="536"/>
      <c r="N62" s="537"/>
      <c r="O62" s="537"/>
      <c r="P62" s="537"/>
      <c r="Q62" s="538"/>
      <c r="R62" s="539"/>
      <c r="S62" s="539"/>
      <c r="T62" s="539"/>
      <c r="U62" s="539"/>
      <c r="V62" s="539"/>
      <c r="W62" s="396"/>
      <c r="X62" s="397"/>
      <c r="Y62" s="399"/>
      <c r="Z62" s="251" t="str">
        <f>IFERROR(VLOOKUP(Y62,【参考】数式用!$A$3:$B$59, 2, FALSE), "")</f>
        <v/>
      </c>
      <c r="AA62" s="252"/>
      <c r="AC62" s="408" t="e">
        <f>VLOOKUP(Y62,【参考】数式用!$A$3:$O$59,15,FALSE)</f>
        <v>#N/A</v>
      </c>
    </row>
    <row r="63" spans="1:29" ht="33.950000000000003" customHeight="1">
      <c r="A63" s="132"/>
      <c r="B63" s="253">
        <f t="shared" si="0"/>
        <v>24</v>
      </c>
      <c r="C63" s="531"/>
      <c r="D63" s="532"/>
      <c r="E63" s="532"/>
      <c r="F63" s="532"/>
      <c r="G63" s="532"/>
      <c r="H63" s="532"/>
      <c r="I63" s="532"/>
      <c r="J63" s="532"/>
      <c r="K63" s="532"/>
      <c r="L63" s="533"/>
      <c r="M63" s="536"/>
      <c r="N63" s="537"/>
      <c r="O63" s="537"/>
      <c r="P63" s="537"/>
      <c r="Q63" s="538"/>
      <c r="R63" s="539"/>
      <c r="S63" s="539"/>
      <c r="T63" s="539"/>
      <c r="U63" s="539"/>
      <c r="V63" s="539"/>
      <c r="W63" s="396"/>
      <c r="X63" s="397"/>
      <c r="Y63" s="399"/>
      <c r="Z63" s="251" t="str">
        <f>IFERROR(VLOOKUP(Y63,【参考】数式用!$A$3:$B$59, 2, FALSE), "")</f>
        <v/>
      </c>
      <c r="AA63" s="252"/>
      <c r="AC63" s="408" t="e">
        <f>VLOOKUP(Y63,【参考】数式用!$A$3:$O$59,15,FALSE)</f>
        <v>#N/A</v>
      </c>
    </row>
    <row r="64" spans="1:29" ht="33.950000000000003" customHeight="1">
      <c r="A64" s="132"/>
      <c r="B64" s="253">
        <f t="shared" si="0"/>
        <v>25</v>
      </c>
      <c r="C64" s="531"/>
      <c r="D64" s="532"/>
      <c r="E64" s="532"/>
      <c r="F64" s="532"/>
      <c r="G64" s="532"/>
      <c r="H64" s="532"/>
      <c r="I64" s="532"/>
      <c r="J64" s="532"/>
      <c r="K64" s="532"/>
      <c r="L64" s="533"/>
      <c r="M64" s="536"/>
      <c r="N64" s="537"/>
      <c r="O64" s="537"/>
      <c r="P64" s="537"/>
      <c r="Q64" s="538"/>
      <c r="R64" s="539"/>
      <c r="S64" s="539"/>
      <c r="T64" s="539"/>
      <c r="U64" s="539"/>
      <c r="V64" s="539"/>
      <c r="W64" s="396"/>
      <c r="X64" s="397"/>
      <c r="Y64" s="399"/>
      <c r="Z64" s="251" t="str">
        <f>IFERROR(VLOOKUP(Y64,【参考】数式用!$A$3:$B$59, 2, FALSE), "")</f>
        <v/>
      </c>
      <c r="AA64" s="252"/>
      <c r="AC64" s="408" t="e">
        <f>VLOOKUP(Y64,【参考】数式用!$A$3:$O$59,15,FALSE)</f>
        <v>#N/A</v>
      </c>
    </row>
    <row r="65" spans="1:29" ht="33.950000000000003" customHeight="1">
      <c r="A65" s="132"/>
      <c r="B65" s="253">
        <f t="shared" si="0"/>
        <v>26</v>
      </c>
      <c r="C65" s="531"/>
      <c r="D65" s="532"/>
      <c r="E65" s="532"/>
      <c r="F65" s="532"/>
      <c r="G65" s="532"/>
      <c r="H65" s="532"/>
      <c r="I65" s="532"/>
      <c r="J65" s="532"/>
      <c r="K65" s="532"/>
      <c r="L65" s="533"/>
      <c r="M65" s="536"/>
      <c r="N65" s="537"/>
      <c r="O65" s="537"/>
      <c r="P65" s="537"/>
      <c r="Q65" s="538"/>
      <c r="R65" s="539"/>
      <c r="S65" s="539"/>
      <c r="T65" s="539"/>
      <c r="U65" s="539"/>
      <c r="V65" s="539"/>
      <c r="W65" s="396"/>
      <c r="X65" s="397"/>
      <c r="Y65" s="399"/>
      <c r="Z65" s="251" t="str">
        <f>IFERROR(VLOOKUP(Y65,【参考】数式用!$A$3:$B$59, 2, FALSE), "")</f>
        <v/>
      </c>
      <c r="AA65" s="252"/>
      <c r="AC65" s="408" t="e">
        <f>VLOOKUP(Y65,【参考】数式用!$A$3:$O$59,15,FALSE)</f>
        <v>#N/A</v>
      </c>
    </row>
    <row r="66" spans="1:29" ht="33.950000000000003" customHeight="1">
      <c r="A66" s="132"/>
      <c r="B66" s="253">
        <f t="shared" si="0"/>
        <v>27</v>
      </c>
      <c r="C66" s="531"/>
      <c r="D66" s="532"/>
      <c r="E66" s="532"/>
      <c r="F66" s="532"/>
      <c r="G66" s="532"/>
      <c r="H66" s="532"/>
      <c r="I66" s="532"/>
      <c r="J66" s="532"/>
      <c r="K66" s="532"/>
      <c r="L66" s="533"/>
      <c r="M66" s="536"/>
      <c r="N66" s="537"/>
      <c r="O66" s="537"/>
      <c r="P66" s="537"/>
      <c r="Q66" s="538"/>
      <c r="R66" s="539"/>
      <c r="S66" s="539"/>
      <c r="T66" s="539"/>
      <c r="U66" s="539"/>
      <c r="V66" s="539"/>
      <c r="W66" s="396"/>
      <c r="X66" s="397"/>
      <c r="Y66" s="399"/>
      <c r="Z66" s="251" t="str">
        <f>IFERROR(VLOOKUP(Y66,【参考】数式用!$A$3:$B$59, 2, FALSE), "")</f>
        <v/>
      </c>
      <c r="AA66" s="252"/>
      <c r="AC66" s="408" t="e">
        <f>VLOOKUP(Y66,【参考】数式用!$A$3:$O$59,15,FALSE)</f>
        <v>#N/A</v>
      </c>
    </row>
    <row r="67" spans="1:29" ht="33.950000000000003" customHeight="1">
      <c r="A67" s="132"/>
      <c r="B67" s="253">
        <f t="shared" si="0"/>
        <v>28</v>
      </c>
      <c r="C67" s="531"/>
      <c r="D67" s="532"/>
      <c r="E67" s="532"/>
      <c r="F67" s="532"/>
      <c r="G67" s="532"/>
      <c r="H67" s="532"/>
      <c r="I67" s="532"/>
      <c r="J67" s="532"/>
      <c r="K67" s="532"/>
      <c r="L67" s="533"/>
      <c r="M67" s="536"/>
      <c r="N67" s="537"/>
      <c r="O67" s="537"/>
      <c r="P67" s="537"/>
      <c r="Q67" s="538"/>
      <c r="R67" s="539"/>
      <c r="S67" s="539"/>
      <c r="T67" s="539"/>
      <c r="U67" s="539"/>
      <c r="V67" s="539"/>
      <c r="W67" s="396"/>
      <c r="X67" s="397"/>
      <c r="Y67" s="399"/>
      <c r="Z67" s="251" t="str">
        <f>IFERROR(VLOOKUP(Y67,【参考】数式用!$A$3:$B$59, 2, FALSE), "")</f>
        <v/>
      </c>
      <c r="AA67" s="252"/>
      <c r="AC67" s="408" t="e">
        <f>VLOOKUP(Y67,【参考】数式用!$A$3:$O$59,15,FALSE)</f>
        <v>#N/A</v>
      </c>
    </row>
    <row r="68" spans="1:29" ht="33.950000000000003" customHeight="1">
      <c r="A68" s="132"/>
      <c r="B68" s="253">
        <f t="shared" si="0"/>
        <v>29</v>
      </c>
      <c r="C68" s="531"/>
      <c r="D68" s="532"/>
      <c r="E68" s="532"/>
      <c r="F68" s="532"/>
      <c r="G68" s="532"/>
      <c r="H68" s="532"/>
      <c r="I68" s="532"/>
      <c r="J68" s="532"/>
      <c r="K68" s="532"/>
      <c r="L68" s="533"/>
      <c r="M68" s="536"/>
      <c r="N68" s="537"/>
      <c r="O68" s="537"/>
      <c r="P68" s="537"/>
      <c r="Q68" s="538"/>
      <c r="R68" s="539"/>
      <c r="S68" s="539"/>
      <c r="T68" s="539"/>
      <c r="U68" s="539"/>
      <c r="V68" s="539"/>
      <c r="W68" s="396"/>
      <c r="X68" s="397"/>
      <c r="Y68" s="399"/>
      <c r="Z68" s="251" t="str">
        <f>IFERROR(VLOOKUP(Y68,【参考】数式用!$A$3:$B$59, 2, FALSE), "")</f>
        <v/>
      </c>
      <c r="AA68" s="252"/>
      <c r="AC68" s="408" t="e">
        <f>VLOOKUP(Y68,【参考】数式用!$A$3:$O$59,15,FALSE)</f>
        <v>#N/A</v>
      </c>
    </row>
    <row r="69" spans="1:29" ht="33.950000000000003" customHeight="1">
      <c r="A69" s="132"/>
      <c r="B69" s="253">
        <f t="shared" si="0"/>
        <v>30</v>
      </c>
      <c r="C69" s="531"/>
      <c r="D69" s="532"/>
      <c r="E69" s="532"/>
      <c r="F69" s="532"/>
      <c r="G69" s="532"/>
      <c r="H69" s="532"/>
      <c r="I69" s="532"/>
      <c r="J69" s="532"/>
      <c r="K69" s="532"/>
      <c r="L69" s="533"/>
      <c r="M69" s="536"/>
      <c r="N69" s="537"/>
      <c r="O69" s="537"/>
      <c r="P69" s="537"/>
      <c r="Q69" s="538"/>
      <c r="R69" s="539"/>
      <c r="S69" s="539"/>
      <c r="T69" s="539"/>
      <c r="U69" s="539"/>
      <c r="V69" s="539"/>
      <c r="W69" s="396"/>
      <c r="X69" s="397"/>
      <c r="Y69" s="399"/>
      <c r="Z69" s="251" t="str">
        <f>IFERROR(VLOOKUP(Y69,【参考】数式用!$A$3:$B$59, 2, FALSE), "")</f>
        <v/>
      </c>
      <c r="AA69" s="252"/>
      <c r="AC69" s="408" t="e">
        <f>VLOOKUP(Y69,【参考】数式用!$A$3:$O$59,15,FALSE)</f>
        <v>#N/A</v>
      </c>
    </row>
    <row r="70" spans="1:29" ht="33.950000000000003" customHeight="1">
      <c r="A70" s="132"/>
      <c r="B70" s="253">
        <f t="shared" si="0"/>
        <v>31</v>
      </c>
      <c r="C70" s="531"/>
      <c r="D70" s="532"/>
      <c r="E70" s="532"/>
      <c r="F70" s="532"/>
      <c r="G70" s="532"/>
      <c r="H70" s="532"/>
      <c r="I70" s="532"/>
      <c r="J70" s="532"/>
      <c r="K70" s="532"/>
      <c r="L70" s="533"/>
      <c r="M70" s="536"/>
      <c r="N70" s="537"/>
      <c r="O70" s="537"/>
      <c r="P70" s="537"/>
      <c r="Q70" s="538"/>
      <c r="R70" s="539"/>
      <c r="S70" s="539"/>
      <c r="T70" s="539"/>
      <c r="U70" s="539"/>
      <c r="V70" s="539"/>
      <c r="W70" s="396"/>
      <c r="X70" s="397"/>
      <c r="Y70" s="399"/>
      <c r="Z70" s="251" t="str">
        <f>IFERROR(VLOOKUP(Y70,【参考】数式用!$A$3:$B$59, 2, FALSE), "")</f>
        <v/>
      </c>
      <c r="AA70" s="252"/>
      <c r="AC70" s="408" t="e">
        <f>VLOOKUP(Y70,【参考】数式用!$A$3:$O$59,15,FALSE)</f>
        <v>#N/A</v>
      </c>
    </row>
    <row r="71" spans="1:29" ht="33.950000000000003" customHeight="1">
      <c r="A71" s="132"/>
      <c r="B71" s="253">
        <f t="shared" si="0"/>
        <v>32</v>
      </c>
      <c r="C71" s="531"/>
      <c r="D71" s="532"/>
      <c r="E71" s="532"/>
      <c r="F71" s="532"/>
      <c r="G71" s="532"/>
      <c r="H71" s="532"/>
      <c r="I71" s="532"/>
      <c r="J71" s="532"/>
      <c r="K71" s="532"/>
      <c r="L71" s="533"/>
      <c r="M71" s="536"/>
      <c r="N71" s="537"/>
      <c r="O71" s="537"/>
      <c r="P71" s="537"/>
      <c r="Q71" s="538"/>
      <c r="R71" s="539"/>
      <c r="S71" s="539"/>
      <c r="T71" s="539"/>
      <c r="U71" s="539"/>
      <c r="V71" s="539"/>
      <c r="W71" s="396"/>
      <c r="X71" s="397"/>
      <c r="Y71" s="399"/>
      <c r="Z71" s="251" t="str">
        <f>IFERROR(VLOOKUP(Y71,【参考】数式用!$A$3:$B$59, 2, FALSE), "")</f>
        <v/>
      </c>
      <c r="AA71" s="252"/>
      <c r="AC71" s="408" t="e">
        <f>VLOOKUP(Y71,【参考】数式用!$A$3:$O$59,15,FALSE)</f>
        <v>#N/A</v>
      </c>
    </row>
    <row r="72" spans="1:29" ht="33.950000000000003" customHeight="1">
      <c r="A72" s="132"/>
      <c r="B72" s="253">
        <f t="shared" si="0"/>
        <v>33</v>
      </c>
      <c r="C72" s="531"/>
      <c r="D72" s="532"/>
      <c r="E72" s="532"/>
      <c r="F72" s="532"/>
      <c r="G72" s="532"/>
      <c r="H72" s="532"/>
      <c r="I72" s="532"/>
      <c r="J72" s="532"/>
      <c r="K72" s="532"/>
      <c r="L72" s="533"/>
      <c r="M72" s="536"/>
      <c r="N72" s="537"/>
      <c r="O72" s="537"/>
      <c r="P72" s="537"/>
      <c r="Q72" s="538"/>
      <c r="R72" s="539"/>
      <c r="S72" s="539"/>
      <c r="T72" s="539"/>
      <c r="U72" s="539"/>
      <c r="V72" s="539"/>
      <c r="W72" s="396"/>
      <c r="X72" s="397"/>
      <c r="Y72" s="399"/>
      <c r="Z72" s="251" t="str">
        <f>IFERROR(VLOOKUP(Y72,【参考】数式用!$A$3:$B$59, 2, FALSE), "")</f>
        <v/>
      </c>
      <c r="AA72" s="252"/>
      <c r="AC72" s="408" t="e">
        <f>VLOOKUP(Y72,【参考】数式用!$A$3:$O$59,15,FALSE)</f>
        <v>#N/A</v>
      </c>
    </row>
    <row r="73" spans="1:29" ht="33.950000000000003" customHeight="1">
      <c r="A73" s="132"/>
      <c r="B73" s="253">
        <f t="shared" si="0"/>
        <v>34</v>
      </c>
      <c r="C73" s="531"/>
      <c r="D73" s="532"/>
      <c r="E73" s="532"/>
      <c r="F73" s="532"/>
      <c r="G73" s="532"/>
      <c r="H73" s="532"/>
      <c r="I73" s="532"/>
      <c r="J73" s="532"/>
      <c r="K73" s="532"/>
      <c r="L73" s="533"/>
      <c r="M73" s="536"/>
      <c r="N73" s="537"/>
      <c r="O73" s="537"/>
      <c r="P73" s="537"/>
      <c r="Q73" s="538"/>
      <c r="R73" s="539"/>
      <c r="S73" s="539"/>
      <c r="T73" s="539"/>
      <c r="U73" s="539"/>
      <c r="V73" s="539"/>
      <c r="W73" s="396"/>
      <c r="X73" s="397"/>
      <c r="Y73" s="399"/>
      <c r="Z73" s="251" t="str">
        <f>IFERROR(VLOOKUP(Y73,【参考】数式用!$A$3:$B$59, 2, FALSE), "")</f>
        <v/>
      </c>
      <c r="AA73" s="252"/>
      <c r="AC73" s="408" t="e">
        <f>VLOOKUP(Y73,【参考】数式用!$A$3:$O$59,15,FALSE)</f>
        <v>#N/A</v>
      </c>
    </row>
    <row r="74" spans="1:29" ht="33.950000000000003" customHeight="1">
      <c r="A74" s="132"/>
      <c r="B74" s="253">
        <f t="shared" si="0"/>
        <v>35</v>
      </c>
      <c r="C74" s="531"/>
      <c r="D74" s="532"/>
      <c r="E74" s="532"/>
      <c r="F74" s="532"/>
      <c r="G74" s="532"/>
      <c r="H74" s="532"/>
      <c r="I74" s="532"/>
      <c r="J74" s="532"/>
      <c r="K74" s="532"/>
      <c r="L74" s="533"/>
      <c r="M74" s="536"/>
      <c r="N74" s="537"/>
      <c r="O74" s="537"/>
      <c r="P74" s="537"/>
      <c r="Q74" s="538"/>
      <c r="R74" s="539"/>
      <c r="S74" s="539"/>
      <c r="T74" s="539"/>
      <c r="U74" s="539"/>
      <c r="V74" s="539"/>
      <c r="W74" s="396"/>
      <c r="X74" s="397"/>
      <c r="Y74" s="399"/>
      <c r="Z74" s="251" t="str">
        <f>IFERROR(VLOOKUP(Y74,【参考】数式用!$A$3:$B$59, 2, FALSE), "")</f>
        <v/>
      </c>
      <c r="AA74" s="252"/>
      <c r="AC74" s="408" t="e">
        <f>VLOOKUP(Y74,【参考】数式用!$A$3:$O$59,15,FALSE)</f>
        <v>#N/A</v>
      </c>
    </row>
    <row r="75" spans="1:29" ht="33.950000000000003" customHeight="1">
      <c r="A75" s="132"/>
      <c r="B75" s="253">
        <f t="shared" si="0"/>
        <v>36</v>
      </c>
      <c r="C75" s="531"/>
      <c r="D75" s="532"/>
      <c r="E75" s="532"/>
      <c r="F75" s="532"/>
      <c r="G75" s="532"/>
      <c r="H75" s="532"/>
      <c r="I75" s="532"/>
      <c r="J75" s="532"/>
      <c r="K75" s="532"/>
      <c r="L75" s="533"/>
      <c r="M75" s="536"/>
      <c r="N75" s="537"/>
      <c r="O75" s="537"/>
      <c r="P75" s="537"/>
      <c r="Q75" s="538"/>
      <c r="R75" s="539"/>
      <c r="S75" s="539"/>
      <c r="T75" s="539"/>
      <c r="U75" s="539"/>
      <c r="V75" s="539"/>
      <c r="W75" s="396"/>
      <c r="X75" s="397"/>
      <c r="Y75" s="399"/>
      <c r="Z75" s="251" t="str">
        <f>IFERROR(VLOOKUP(Y75,【参考】数式用!$A$3:$B$59, 2, FALSE), "")</f>
        <v/>
      </c>
      <c r="AA75" s="252"/>
      <c r="AC75" s="408" t="e">
        <f>VLOOKUP(Y75,【参考】数式用!$A$3:$O$59,15,FALSE)</f>
        <v>#N/A</v>
      </c>
    </row>
    <row r="76" spans="1:29" ht="33.950000000000003" customHeight="1">
      <c r="A76" s="132"/>
      <c r="B76" s="253">
        <f t="shared" si="0"/>
        <v>37</v>
      </c>
      <c r="C76" s="531"/>
      <c r="D76" s="532"/>
      <c r="E76" s="532"/>
      <c r="F76" s="532"/>
      <c r="G76" s="532"/>
      <c r="H76" s="532"/>
      <c r="I76" s="532"/>
      <c r="J76" s="532"/>
      <c r="K76" s="532"/>
      <c r="L76" s="533"/>
      <c r="M76" s="536"/>
      <c r="N76" s="537"/>
      <c r="O76" s="537"/>
      <c r="P76" s="537"/>
      <c r="Q76" s="538"/>
      <c r="R76" s="539"/>
      <c r="S76" s="539"/>
      <c r="T76" s="539"/>
      <c r="U76" s="539"/>
      <c r="V76" s="539"/>
      <c r="W76" s="396"/>
      <c r="X76" s="397"/>
      <c r="Y76" s="399"/>
      <c r="Z76" s="251" t="str">
        <f>IFERROR(VLOOKUP(Y76,【参考】数式用!$A$3:$B$59, 2, FALSE), "")</f>
        <v/>
      </c>
      <c r="AA76" s="252"/>
      <c r="AC76" s="408" t="e">
        <f>VLOOKUP(Y76,【参考】数式用!$A$3:$O$59,15,FALSE)</f>
        <v>#N/A</v>
      </c>
    </row>
    <row r="77" spans="1:29" ht="33.950000000000003" customHeight="1">
      <c r="A77" s="132"/>
      <c r="B77" s="253">
        <f t="shared" si="0"/>
        <v>38</v>
      </c>
      <c r="C77" s="531"/>
      <c r="D77" s="532"/>
      <c r="E77" s="532"/>
      <c r="F77" s="532"/>
      <c r="G77" s="532"/>
      <c r="H77" s="532"/>
      <c r="I77" s="532"/>
      <c r="J77" s="532"/>
      <c r="K77" s="532"/>
      <c r="L77" s="533"/>
      <c r="M77" s="536"/>
      <c r="N77" s="537"/>
      <c r="O77" s="537"/>
      <c r="P77" s="537"/>
      <c r="Q77" s="538"/>
      <c r="R77" s="539"/>
      <c r="S77" s="539"/>
      <c r="T77" s="539"/>
      <c r="U77" s="539"/>
      <c r="V77" s="539"/>
      <c r="W77" s="396"/>
      <c r="X77" s="397"/>
      <c r="Y77" s="399"/>
      <c r="Z77" s="251" t="str">
        <f>IFERROR(VLOOKUP(Y77,【参考】数式用!$A$3:$B$59, 2, FALSE), "")</f>
        <v/>
      </c>
      <c r="AA77" s="252"/>
      <c r="AC77" s="408" t="e">
        <f>VLOOKUP(Y77,【参考】数式用!$A$3:$O$59,15,FALSE)</f>
        <v>#N/A</v>
      </c>
    </row>
    <row r="78" spans="1:29" ht="33.950000000000003" customHeight="1">
      <c r="A78" s="132"/>
      <c r="B78" s="253">
        <f t="shared" si="0"/>
        <v>39</v>
      </c>
      <c r="C78" s="531"/>
      <c r="D78" s="532"/>
      <c r="E78" s="532"/>
      <c r="F78" s="532"/>
      <c r="G78" s="532"/>
      <c r="H78" s="532"/>
      <c r="I78" s="532"/>
      <c r="J78" s="532"/>
      <c r="K78" s="532"/>
      <c r="L78" s="533"/>
      <c r="M78" s="536"/>
      <c r="N78" s="537"/>
      <c r="O78" s="537"/>
      <c r="P78" s="537"/>
      <c r="Q78" s="538"/>
      <c r="R78" s="539"/>
      <c r="S78" s="539"/>
      <c r="T78" s="539"/>
      <c r="U78" s="539"/>
      <c r="V78" s="539"/>
      <c r="W78" s="396"/>
      <c r="X78" s="397"/>
      <c r="Y78" s="399"/>
      <c r="Z78" s="251" t="str">
        <f>IFERROR(VLOOKUP(Y78,【参考】数式用!$A$3:$B$59, 2, FALSE), "")</f>
        <v/>
      </c>
      <c r="AA78" s="252"/>
      <c r="AC78" s="408" t="e">
        <f>VLOOKUP(Y78,【参考】数式用!$A$3:$O$59,15,FALSE)</f>
        <v>#N/A</v>
      </c>
    </row>
    <row r="79" spans="1:29" ht="33.950000000000003" customHeight="1">
      <c r="A79" s="132"/>
      <c r="B79" s="253">
        <f t="shared" si="0"/>
        <v>40</v>
      </c>
      <c r="C79" s="531"/>
      <c r="D79" s="532"/>
      <c r="E79" s="532"/>
      <c r="F79" s="532"/>
      <c r="G79" s="532"/>
      <c r="H79" s="532"/>
      <c r="I79" s="532"/>
      <c r="J79" s="532"/>
      <c r="K79" s="532"/>
      <c r="L79" s="533"/>
      <c r="M79" s="536"/>
      <c r="N79" s="537"/>
      <c r="O79" s="537"/>
      <c r="P79" s="537"/>
      <c r="Q79" s="538"/>
      <c r="R79" s="539"/>
      <c r="S79" s="539"/>
      <c r="T79" s="539"/>
      <c r="U79" s="539"/>
      <c r="V79" s="539"/>
      <c r="W79" s="396"/>
      <c r="X79" s="397"/>
      <c r="Y79" s="399"/>
      <c r="Z79" s="251" t="str">
        <f>IFERROR(VLOOKUP(Y79,【参考】数式用!$A$3:$B$59, 2, FALSE), "")</f>
        <v/>
      </c>
      <c r="AA79" s="252"/>
      <c r="AC79" s="408" t="e">
        <f>VLOOKUP(Y79,【参考】数式用!$A$3:$O$59,15,FALSE)</f>
        <v>#N/A</v>
      </c>
    </row>
    <row r="80" spans="1:29" ht="33.950000000000003" customHeight="1">
      <c r="A80" s="132"/>
      <c r="B80" s="253">
        <f t="shared" si="0"/>
        <v>41</v>
      </c>
      <c r="C80" s="531"/>
      <c r="D80" s="532"/>
      <c r="E80" s="532"/>
      <c r="F80" s="532"/>
      <c r="G80" s="532"/>
      <c r="H80" s="532"/>
      <c r="I80" s="532"/>
      <c r="J80" s="532"/>
      <c r="K80" s="532"/>
      <c r="L80" s="533"/>
      <c r="M80" s="536"/>
      <c r="N80" s="537"/>
      <c r="O80" s="537"/>
      <c r="P80" s="537"/>
      <c r="Q80" s="538"/>
      <c r="R80" s="539"/>
      <c r="S80" s="539"/>
      <c r="T80" s="539"/>
      <c r="U80" s="539"/>
      <c r="V80" s="539"/>
      <c r="W80" s="396"/>
      <c r="X80" s="397"/>
      <c r="Y80" s="399"/>
      <c r="Z80" s="251" t="str">
        <f>IFERROR(VLOOKUP(Y80,【参考】数式用!$A$3:$B$59, 2, FALSE), "")</f>
        <v/>
      </c>
      <c r="AA80" s="252"/>
      <c r="AC80" s="408" t="e">
        <f>VLOOKUP(Y80,【参考】数式用!$A$3:$O$59,15,FALSE)</f>
        <v>#N/A</v>
      </c>
    </row>
    <row r="81" spans="1:29" ht="33.950000000000003" customHeight="1">
      <c r="A81" s="132"/>
      <c r="B81" s="253">
        <f t="shared" si="0"/>
        <v>42</v>
      </c>
      <c r="C81" s="531"/>
      <c r="D81" s="532"/>
      <c r="E81" s="532"/>
      <c r="F81" s="532"/>
      <c r="G81" s="532"/>
      <c r="H81" s="532"/>
      <c r="I81" s="532"/>
      <c r="J81" s="532"/>
      <c r="K81" s="532"/>
      <c r="L81" s="533"/>
      <c r="M81" s="536"/>
      <c r="N81" s="537"/>
      <c r="O81" s="537"/>
      <c r="P81" s="537"/>
      <c r="Q81" s="538"/>
      <c r="R81" s="539"/>
      <c r="S81" s="539"/>
      <c r="T81" s="539"/>
      <c r="U81" s="539"/>
      <c r="V81" s="539"/>
      <c r="W81" s="396"/>
      <c r="X81" s="397"/>
      <c r="Y81" s="399"/>
      <c r="Z81" s="251" t="str">
        <f>IFERROR(VLOOKUP(Y81,【参考】数式用!$A$3:$B$59, 2, FALSE), "")</f>
        <v/>
      </c>
      <c r="AA81" s="252"/>
      <c r="AC81" s="408" t="e">
        <f>VLOOKUP(Y81,【参考】数式用!$A$3:$O$59,15,FALSE)</f>
        <v>#N/A</v>
      </c>
    </row>
    <row r="82" spans="1:29" ht="33.950000000000003" customHeight="1">
      <c r="A82" s="132"/>
      <c r="B82" s="253">
        <f t="shared" si="0"/>
        <v>43</v>
      </c>
      <c r="C82" s="531"/>
      <c r="D82" s="532"/>
      <c r="E82" s="532"/>
      <c r="F82" s="532"/>
      <c r="G82" s="532"/>
      <c r="H82" s="532"/>
      <c r="I82" s="532"/>
      <c r="J82" s="532"/>
      <c r="K82" s="532"/>
      <c r="L82" s="533"/>
      <c r="M82" s="536"/>
      <c r="N82" s="537"/>
      <c r="O82" s="537"/>
      <c r="P82" s="537"/>
      <c r="Q82" s="538"/>
      <c r="R82" s="539"/>
      <c r="S82" s="539"/>
      <c r="T82" s="539"/>
      <c r="U82" s="539"/>
      <c r="V82" s="539"/>
      <c r="W82" s="396"/>
      <c r="X82" s="397"/>
      <c r="Y82" s="399"/>
      <c r="Z82" s="251" t="str">
        <f>IFERROR(VLOOKUP(Y82,【参考】数式用!$A$3:$B$59, 2, FALSE), "")</f>
        <v/>
      </c>
      <c r="AA82" s="252"/>
      <c r="AC82" s="408" t="e">
        <f>VLOOKUP(Y82,【参考】数式用!$A$3:$O$59,15,FALSE)</f>
        <v>#N/A</v>
      </c>
    </row>
    <row r="83" spans="1:29" ht="33.950000000000003" customHeight="1">
      <c r="A83" s="132"/>
      <c r="B83" s="253">
        <f t="shared" si="0"/>
        <v>44</v>
      </c>
      <c r="C83" s="531"/>
      <c r="D83" s="532"/>
      <c r="E83" s="532"/>
      <c r="F83" s="532"/>
      <c r="G83" s="532"/>
      <c r="H83" s="532"/>
      <c r="I83" s="532"/>
      <c r="J83" s="532"/>
      <c r="K83" s="532"/>
      <c r="L83" s="533"/>
      <c r="M83" s="536"/>
      <c r="N83" s="537"/>
      <c r="O83" s="537"/>
      <c r="P83" s="537"/>
      <c r="Q83" s="538"/>
      <c r="R83" s="539"/>
      <c r="S83" s="539"/>
      <c r="T83" s="539"/>
      <c r="U83" s="539"/>
      <c r="V83" s="539"/>
      <c r="W83" s="396"/>
      <c r="X83" s="397"/>
      <c r="Y83" s="399"/>
      <c r="Z83" s="251" t="str">
        <f>IFERROR(VLOOKUP(Y83,【参考】数式用!$A$3:$B$59, 2, FALSE), "")</f>
        <v/>
      </c>
      <c r="AA83" s="252"/>
      <c r="AC83" s="408" t="e">
        <f>VLOOKUP(Y83,【参考】数式用!$A$3:$O$59,15,FALSE)</f>
        <v>#N/A</v>
      </c>
    </row>
    <row r="84" spans="1:29" ht="33.950000000000003" customHeight="1">
      <c r="A84" s="132"/>
      <c r="B84" s="253">
        <f t="shared" si="0"/>
        <v>45</v>
      </c>
      <c r="C84" s="531"/>
      <c r="D84" s="532"/>
      <c r="E84" s="532"/>
      <c r="F84" s="532"/>
      <c r="G84" s="532"/>
      <c r="H84" s="532"/>
      <c r="I84" s="532"/>
      <c r="J84" s="532"/>
      <c r="K84" s="532"/>
      <c r="L84" s="533"/>
      <c r="M84" s="536"/>
      <c r="N84" s="537"/>
      <c r="O84" s="537"/>
      <c r="P84" s="537"/>
      <c r="Q84" s="538"/>
      <c r="R84" s="539"/>
      <c r="S84" s="539"/>
      <c r="T84" s="539"/>
      <c r="U84" s="539"/>
      <c r="V84" s="539"/>
      <c r="W84" s="396"/>
      <c r="X84" s="397"/>
      <c r="Y84" s="399"/>
      <c r="Z84" s="251" t="str">
        <f>IFERROR(VLOOKUP(Y84,【参考】数式用!$A$3:$B$59, 2, FALSE), "")</f>
        <v/>
      </c>
      <c r="AA84" s="252"/>
      <c r="AC84" s="408" t="e">
        <f>VLOOKUP(Y84,【参考】数式用!$A$3:$O$59,15,FALSE)</f>
        <v>#N/A</v>
      </c>
    </row>
    <row r="85" spans="1:29" ht="33.950000000000003" customHeight="1">
      <c r="A85" s="132"/>
      <c r="B85" s="253">
        <f t="shared" si="0"/>
        <v>46</v>
      </c>
      <c r="C85" s="531"/>
      <c r="D85" s="532"/>
      <c r="E85" s="532"/>
      <c r="F85" s="532"/>
      <c r="G85" s="532"/>
      <c r="H85" s="532"/>
      <c r="I85" s="532"/>
      <c r="J85" s="532"/>
      <c r="K85" s="532"/>
      <c r="L85" s="533"/>
      <c r="M85" s="536"/>
      <c r="N85" s="537"/>
      <c r="O85" s="537"/>
      <c r="P85" s="537"/>
      <c r="Q85" s="538"/>
      <c r="R85" s="539"/>
      <c r="S85" s="539"/>
      <c r="T85" s="539"/>
      <c r="U85" s="539"/>
      <c r="V85" s="539"/>
      <c r="W85" s="396"/>
      <c r="X85" s="397"/>
      <c r="Y85" s="399"/>
      <c r="Z85" s="251" t="str">
        <f>IFERROR(VLOOKUP(Y85,【参考】数式用!$A$3:$B$59, 2, FALSE), "")</f>
        <v/>
      </c>
      <c r="AA85" s="252"/>
      <c r="AC85" s="408" t="e">
        <f>VLOOKUP(Y85,【参考】数式用!$A$3:$O$59,15,FALSE)</f>
        <v>#N/A</v>
      </c>
    </row>
    <row r="86" spans="1:29" ht="33.950000000000003" customHeight="1">
      <c r="A86" s="132"/>
      <c r="B86" s="253">
        <f t="shared" si="0"/>
        <v>47</v>
      </c>
      <c r="C86" s="531"/>
      <c r="D86" s="532"/>
      <c r="E86" s="532"/>
      <c r="F86" s="532"/>
      <c r="G86" s="532"/>
      <c r="H86" s="532"/>
      <c r="I86" s="532"/>
      <c r="J86" s="532"/>
      <c r="K86" s="532"/>
      <c r="L86" s="533"/>
      <c r="M86" s="536"/>
      <c r="N86" s="537"/>
      <c r="O86" s="537"/>
      <c r="P86" s="537"/>
      <c r="Q86" s="538"/>
      <c r="R86" s="539"/>
      <c r="S86" s="539"/>
      <c r="T86" s="539"/>
      <c r="U86" s="539"/>
      <c r="V86" s="539"/>
      <c r="W86" s="396"/>
      <c r="X86" s="397"/>
      <c r="Y86" s="399"/>
      <c r="Z86" s="251" t="str">
        <f>IFERROR(VLOOKUP(Y86,【参考】数式用!$A$3:$B$59, 2, FALSE), "")</f>
        <v/>
      </c>
      <c r="AA86" s="252"/>
      <c r="AC86" s="408" t="e">
        <f>VLOOKUP(Y86,【参考】数式用!$A$3:$O$59,15,FALSE)</f>
        <v>#N/A</v>
      </c>
    </row>
    <row r="87" spans="1:29" ht="33.950000000000003" customHeight="1">
      <c r="A87" s="132"/>
      <c r="B87" s="253">
        <f t="shared" si="0"/>
        <v>48</v>
      </c>
      <c r="C87" s="531"/>
      <c r="D87" s="532"/>
      <c r="E87" s="532"/>
      <c r="F87" s="532"/>
      <c r="G87" s="532"/>
      <c r="H87" s="532"/>
      <c r="I87" s="532"/>
      <c r="J87" s="532"/>
      <c r="K87" s="532"/>
      <c r="L87" s="533"/>
      <c r="M87" s="536"/>
      <c r="N87" s="537"/>
      <c r="O87" s="537"/>
      <c r="P87" s="537"/>
      <c r="Q87" s="538"/>
      <c r="R87" s="539"/>
      <c r="S87" s="539"/>
      <c r="T87" s="539"/>
      <c r="U87" s="539"/>
      <c r="V87" s="539"/>
      <c r="W87" s="396"/>
      <c r="X87" s="397"/>
      <c r="Y87" s="399"/>
      <c r="Z87" s="251" t="str">
        <f>IFERROR(VLOOKUP(Y87,【参考】数式用!$A$3:$B$59, 2, FALSE), "")</f>
        <v/>
      </c>
      <c r="AA87" s="252"/>
      <c r="AC87" s="408" t="e">
        <f>VLOOKUP(Y87,【参考】数式用!$A$3:$O$59,15,FALSE)</f>
        <v>#N/A</v>
      </c>
    </row>
    <row r="88" spans="1:29" ht="33.950000000000003" customHeight="1">
      <c r="A88" s="132"/>
      <c r="B88" s="253">
        <f t="shared" si="0"/>
        <v>49</v>
      </c>
      <c r="C88" s="531"/>
      <c r="D88" s="532"/>
      <c r="E88" s="532"/>
      <c r="F88" s="532"/>
      <c r="G88" s="532"/>
      <c r="H88" s="532"/>
      <c r="I88" s="532"/>
      <c r="J88" s="532"/>
      <c r="K88" s="532"/>
      <c r="L88" s="533"/>
      <c r="M88" s="536"/>
      <c r="N88" s="537"/>
      <c r="O88" s="537"/>
      <c r="P88" s="537"/>
      <c r="Q88" s="538"/>
      <c r="R88" s="539"/>
      <c r="S88" s="539"/>
      <c r="T88" s="539"/>
      <c r="U88" s="539"/>
      <c r="V88" s="539"/>
      <c r="W88" s="396"/>
      <c r="X88" s="397"/>
      <c r="Y88" s="399"/>
      <c r="Z88" s="251" t="str">
        <f>IFERROR(VLOOKUP(Y88,【参考】数式用!$A$3:$B$59, 2, FALSE), "")</f>
        <v/>
      </c>
      <c r="AA88" s="252"/>
      <c r="AC88" s="408" t="e">
        <f>VLOOKUP(Y88,【参考】数式用!$A$3:$O$59,15,FALSE)</f>
        <v>#N/A</v>
      </c>
    </row>
    <row r="89" spans="1:29" ht="33.950000000000003" customHeight="1">
      <c r="A89" s="132"/>
      <c r="B89" s="253">
        <f t="shared" si="0"/>
        <v>50</v>
      </c>
      <c r="C89" s="531"/>
      <c r="D89" s="532"/>
      <c r="E89" s="532"/>
      <c r="F89" s="532"/>
      <c r="G89" s="532"/>
      <c r="H89" s="532"/>
      <c r="I89" s="532"/>
      <c r="J89" s="532"/>
      <c r="K89" s="532"/>
      <c r="L89" s="533"/>
      <c r="M89" s="536"/>
      <c r="N89" s="537"/>
      <c r="O89" s="537"/>
      <c r="P89" s="537"/>
      <c r="Q89" s="538"/>
      <c r="R89" s="539"/>
      <c r="S89" s="539"/>
      <c r="T89" s="539"/>
      <c r="U89" s="539"/>
      <c r="V89" s="539"/>
      <c r="W89" s="396"/>
      <c r="X89" s="397"/>
      <c r="Y89" s="399"/>
      <c r="Z89" s="251" t="str">
        <f>IFERROR(VLOOKUP(Y89,【参考】数式用!$A$3:$B$59, 2, FALSE), "")</f>
        <v/>
      </c>
      <c r="AA89" s="252"/>
      <c r="AC89" s="408" t="e">
        <f>VLOOKUP(Y89,【参考】数式用!$A$3:$O$59,15,FALSE)</f>
        <v>#N/A</v>
      </c>
    </row>
    <row r="90" spans="1:29" ht="33.950000000000003" customHeight="1">
      <c r="A90" s="132"/>
      <c r="B90" s="253">
        <f t="shared" si="0"/>
        <v>51</v>
      </c>
      <c r="C90" s="531"/>
      <c r="D90" s="532"/>
      <c r="E90" s="532"/>
      <c r="F90" s="532"/>
      <c r="G90" s="532"/>
      <c r="H90" s="532"/>
      <c r="I90" s="532"/>
      <c r="J90" s="532"/>
      <c r="K90" s="532"/>
      <c r="L90" s="533"/>
      <c r="M90" s="536"/>
      <c r="N90" s="537"/>
      <c r="O90" s="537"/>
      <c r="P90" s="537"/>
      <c r="Q90" s="538"/>
      <c r="R90" s="539"/>
      <c r="S90" s="539"/>
      <c r="T90" s="539"/>
      <c r="U90" s="539"/>
      <c r="V90" s="539"/>
      <c r="W90" s="396"/>
      <c r="X90" s="397"/>
      <c r="Y90" s="399"/>
      <c r="Z90" s="251" t="str">
        <f>IFERROR(VLOOKUP(Y90,【参考】数式用!$A$3:$B$59, 2, FALSE), "")</f>
        <v/>
      </c>
      <c r="AA90" s="252"/>
      <c r="AC90" s="408" t="e">
        <f>VLOOKUP(Y90,【参考】数式用!$A$3:$O$59,15,FALSE)</f>
        <v>#N/A</v>
      </c>
    </row>
    <row r="91" spans="1:29" ht="33.950000000000003" customHeight="1">
      <c r="A91" s="132"/>
      <c r="B91" s="253">
        <f t="shared" si="0"/>
        <v>52</v>
      </c>
      <c r="C91" s="531"/>
      <c r="D91" s="532"/>
      <c r="E91" s="532"/>
      <c r="F91" s="532"/>
      <c r="G91" s="532"/>
      <c r="H91" s="532"/>
      <c r="I91" s="532"/>
      <c r="J91" s="532"/>
      <c r="K91" s="532"/>
      <c r="L91" s="533"/>
      <c r="M91" s="536"/>
      <c r="N91" s="537"/>
      <c r="O91" s="537"/>
      <c r="P91" s="537"/>
      <c r="Q91" s="538"/>
      <c r="R91" s="539"/>
      <c r="S91" s="539"/>
      <c r="T91" s="539"/>
      <c r="U91" s="539"/>
      <c r="V91" s="539"/>
      <c r="W91" s="396"/>
      <c r="X91" s="397"/>
      <c r="Y91" s="399"/>
      <c r="Z91" s="251" t="str">
        <f>IFERROR(VLOOKUP(Y91,【参考】数式用!$A$3:$B$59, 2, FALSE), "")</f>
        <v/>
      </c>
      <c r="AA91" s="252"/>
      <c r="AC91" s="408" t="e">
        <f>VLOOKUP(Y91,【参考】数式用!$A$3:$O$59,15,FALSE)</f>
        <v>#N/A</v>
      </c>
    </row>
    <row r="92" spans="1:29" ht="33.950000000000003" customHeight="1">
      <c r="A92" s="132"/>
      <c r="B92" s="253">
        <f t="shared" si="0"/>
        <v>53</v>
      </c>
      <c r="C92" s="531"/>
      <c r="D92" s="532"/>
      <c r="E92" s="532"/>
      <c r="F92" s="532"/>
      <c r="G92" s="532"/>
      <c r="H92" s="532"/>
      <c r="I92" s="532"/>
      <c r="J92" s="532"/>
      <c r="K92" s="532"/>
      <c r="L92" s="533"/>
      <c r="M92" s="536"/>
      <c r="N92" s="537"/>
      <c r="O92" s="537"/>
      <c r="P92" s="537"/>
      <c r="Q92" s="538"/>
      <c r="R92" s="539"/>
      <c r="S92" s="539"/>
      <c r="T92" s="539"/>
      <c r="U92" s="539"/>
      <c r="V92" s="539"/>
      <c r="W92" s="396"/>
      <c r="X92" s="397"/>
      <c r="Y92" s="399"/>
      <c r="Z92" s="251" t="str">
        <f>IFERROR(VLOOKUP(Y92,【参考】数式用!$A$3:$B$59, 2, FALSE), "")</f>
        <v/>
      </c>
      <c r="AA92" s="252"/>
      <c r="AC92" s="408" t="e">
        <f>VLOOKUP(Y92,【参考】数式用!$A$3:$O$59,15,FALSE)</f>
        <v>#N/A</v>
      </c>
    </row>
    <row r="93" spans="1:29" ht="33.950000000000003" customHeight="1">
      <c r="A93" s="132"/>
      <c r="B93" s="253">
        <f t="shared" si="0"/>
        <v>54</v>
      </c>
      <c r="C93" s="531"/>
      <c r="D93" s="532"/>
      <c r="E93" s="532"/>
      <c r="F93" s="532"/>
      <c r="G93" s="532"/>
      <c r="H93" s="532"/>
      <c r="I93" s="532"/>
      <c r="J93" s="532"/>
      <c r="K93" s="532"/>
      <c r="L93" s="533"/>
      <c r="M93" s="536"/>
      <c r="N93" s="537"/>
      <c r="O93" s="537"/>
      <c r="P93" s="537"/>
      <c r="Q93" s="538"/>
      <c r="R93" s="539"/>
      <c r="S93" s="539"/>
      <c r="T93" s="539"/>
      <c r="U93" s="539"/>
      <c r="V93" s="539"/>
      <c r="W93" s="396"/>
      <c r="X93" s="397"/>
      <c r="Y93" s="399"/>
      <c r="Z93" s="251" t="str">
        <f>IFERROR(VLOOKUP(Y93,【参考】数式用!$A$3:$B$59, 2, FALSE), "")</f>
        <v/>
      </c>
      <c r="AA93" s="252"/>
      <c r="AC93" s="408" t="e">
        <f>VLOOKUP(Y93,【参考】数式用!$A$3:$O$59,15,FALSE)</f>
        <v>#N/A</v>
      </c>
    </row>
    <row r="94" spans="1:29" ht="33.950000000000003" customHeight="1">
      <c r="A94" s="132"/>
      <c r="B94" s="253">
        <f t="shared" si="0"/>
        <v>55</v>
      </c>
      <c r="C94" s="531"/>
      <c r="D94" s="532"/>
      <c r="E94" s="532"/>
      <c r="F94" s="532"/>
      <c r="G94" s="532"/>
      <c r="H94" s="532"/>
      <c r="I94" s="532"/>
      <c r="J94" s="532"/>
      <c r="K94" s="532"/>
      <c r="L94" s="533"/>
      <c r="M94" s="536"/>
      <c r="N94" s="537"/>
      <c r="O94" s="537"/>
      <c r="P94" s="537"/>
      <c r="Q94" s="538"/>
      <c r="R94" s="539"/>
      <c r="S94" s="539"/>
      <c r="T94" s="539"/>
      <c r="U94" s="539"/>
      <c r="V94" s="539"/>
      <c r="W94" s="396"/>
      <c r="X94" s="397"/>
      <c r="Y94" s="399"/>
      <c r="Z94" s="251" t="str">
        <f>IFERROR(VLOOKUP(Y94,【参考】数式用!$A$3:$B$59, 2, FALSE), "")</f>
        <v/>
      </c>
      <c r="AA94" s="252"/>
      <c r="AC94" s="408" t="e">
        <f>VLOOKUP(Y94,【参考】数式用!$A$3:$O$59,15,FALSE)</f>
        <v>#N/A</v>
      </c>
    </row>
    <row r="95" spans="1:29" ht="33.950000000000003" customHeight="1">
      <c r="A95" s="132"/>
      <c r="B95" s="253">
        <f t="shared" si="0"/>
        <v>56</v>
      </c>
      <c r="C95" s="531"/>
      <c r="D95" s="532"/>
      <c r="E95" s="532"/>
      <c r="F95" s="532"/>
      <c r="G95" s="532"/>
      <c r="H95" s="532"/>
      <c r="I95" s="532"/>
      <c r="J95" s="532"/>
      <c r="K95" s="532"/>
      <c r="L95" s="533"/>
      <c r="M95" s="536"/>
      <c r="N95" s="537"/>
      <c r="O95" s="537"/>
      <c r="P95" s="537"/>
      <c r="Q95" s="538"/>
      <c r="R95" s="539"/>
      <c r="S95" s="539"/>
      <c r="T95" s="539"/>
      <c r="U95" s="539"/>
      <c r="V95" s="539"/>
      <c r="W95" s="396"/>
      <c r="X95" s="397"/>
      <c r="Y95" s="399"/>
      <c r="Z95" s="251" t="str">
        <f>IFERROR(VLOOKUP(Y95,【参考】数式用!$A$3:$B$59, 2, FALSE), "")</f>
        <v/>
      </c>
      <c r="AA95" s="252"/>
      <c r="AC95" s="408" t="e">
        <f>VLOOKUP(Y95,【参考】数式用!$A$3:$O$59,15,FALSE)</f>
        <v>#N/A</v>
      </c>
    </row>
    <row r="96" spans="1:29" ht="33.950000000000003" customHeight="1">
      <c r="A96" s="132"/>
      <c r="B96" s="253">
        <f t="shared" si="0"/>
        <v>57</v>
      </c>
      <c r="C96" s="531"/>
      <c r="D96" s="532"/>
      <c r="E96" s="532"/>
      <c r="F96" s="532"/>
      <c r="G96" s="532"/>
      <c r="H96" s="532"/>
      <c r="I96" s="532"/>
      <c r="J96" s="532"/>
      <c r="K96" s="532"/>
      <c r="L96" s="533"/>
      <c r="M96" s="536"/>
      <c r="N96" s="537"/>
      <c r="O96" s="537"/>
      <c r="P96" s="537"/>
      <c r="Q96" s="538"/>
      <c r="R96" s="539"/>
      <c r="S96" s="539"/>
      <c r="T96" s="539"/>
      <c r="U96" s="539"/>
      <c r="V96" s="539"/>
      <c r="W96" s="396"/>
      <c r="X96" s="397"/>
      <c r="Y96" s="399"/>
      <c r="Z96" s="251" t="str">
        <f>IFERROR(VLOOKUP(Y96,【参考】数式用!$A$3:$B$59, 2, FALSE), "")</f>
        <v/>
      </c>
      <c r="AA96" s="252"/>
      <c r="AC96" s="408" t="e">
        <f>VLOOKUP(Y96,【参考】数式用!$A$3:$O$59,15,FALSE)</f>
        <v>#N/A</v>
      </c>
    </row>
    <row r="97" spans="1:29" ht="33.950000000000003" customHeight="1">
      <c r="A97" s="132"/>
      <c r="B97" s="253">
        <f t="shared" si="0"/>
        <v>58</v>
      </c>
      <c r="C97" s="531"/>
      <c r="D97" s="532"/>
      <c r="E97" s="532"/>
      <c r="F97" s="532"/>
      <c r="G97" s="532"/>
      <c r="H97" s="532"/>
      <c r="I97" s="532"/>
      <c r="J97" s="532"/>
      <c r="K97" s="532"/>
      <c r="L97" s="533"/>
      <c r="M97" s="536"/>
      <c r="N97" s="537"/>
      <c r="O97" s="537"/>
      <c r="P97" s="537"/>
      <c r="Q97" s="538"/>
      <c r="R97" s="539"/>
      <c r="S97" s="539"/>
      <c r="T97" s="539"/>
      <c r="U97" s="539"/>
      <c r="V97" s="539"/>
      <c r="W97" s="396"/>
      <c r="X97" s="397"/>
      <c r="Y97" s="399"/>
      <c r="Z97" s="251" t="str">
        <f>IFERROR(VLOOKUP(Y97,【参考】数式用!$A$3:$B$59, 2, FALSE), "")</f>
        <v/>
      </c>
      <c r="AA97" s="252"/>
      <c r="AC97" s="408" t="e">
        <f>VLOOKUP(Y97,【参考】数式用!$A$3:$O$59,15,FALSE)</f>
        <v>#N/A</v>
      </c>
    </row>
    <row r="98" spans="1:29" ht="33.950000000000003" customHeight="1">
      <c r="A98" s="132"/>
      <c r="B98" s="253">
        <f t="shared" si="0"/>
        <v>59</v>
      </c>
      <c r="C98" s="531"/>
      <c r="D98" s="532"/>
      <c r="E98" s="532"/>
      <c r="F98" s="532"/>
      <c r="G98" s="532"/>
      <c r="H98" s="532"/>
      <c r="I98" s="532"/>
      <c r="J98" s="532"/>
      <c r="K98" s="532"/>
      <c r="L98" s="533"/>
      <c r="M98" s="536"/>
      <c r="N98" s="537"/>
      <c r="O98" s="537"/>
      <c r="P98" s="537"/>
      <c r="Q98" s="538"/>
      <c r="R98" s="539"/>
      <c r="S98" s="539"/>
      <c r="T98" s="539"/>
      <c r="U98" s="539"/>
      <c r="V98" s="539"/>
      <c r="W98" s="396"/>
      <c r="X98" s="397"/>
      <c r="Y98" s="399"/>
      <c r="Z98" s="251" t="str">
        <f>IFERROR(VLOOKUP(Y98,【参考】数式用!$A$3:$B$59, 2, FALSE), "")</f>
        <v/>
      </c>
      <c r="AA98" s="252"/>
      <c r="AC98" s="408" t="e">
        <f>VLOOKUP(Y98,【参考】数式用!$A$3:$O$59,15,FALSE)</f>
        <v>#N/A</v>
      </c>
    </row>
    <row r="99" spans="1:29" ht="33.950000000000003" customHeight="1">
      <c r="A99" s="132"/>
      <c r="B99" s="253">
        <f t="shared" si="0"/>
        <v>60</v>
      </c>
      <c r="C99" s="531"/>
      <c r="D99" s="532"/>
      <c r="E99" s="532"/>
      <c r="F99" s="532"/>
      <c r="G99" s="532"/>
      <c r="H99" s="532"/>
      <c r="I99" s="532"/>
      <c r="J99" s="532"/>
      <c r="K99" s="532"/>
      <c r="L99" s="533"/>
      <c r="M99" s="536"/>
      <c r="N99" s="537"/>
      <c r="O99" s="537"/>
      <c r="P99" s="537"/>
      <c r="Q99" s="538"/>
      <c r="R99" s="539"/>
      <c r="S99" s="539"/>
      <c r="T99" s="539"/>
      <c r="U99" s="539"/>
      <c r="V99" s="539"/>
      <c r="W99" s="396"/>
      <c r="X99" s="397"/>
      <c r="Y99" s="399"/>
      <c r="Z99" s="251" t="str">
        <f>IFERROR(VLOOKUP(Y99,【参考】数式用!$A$3:$B$59, 2, FALSE), "")</f>
        <v/>
      </c>
      <c r="AA99" s="252"/>
      <c r="AC99" s="408" t="e">
        <f>VLOOKUP(Y99,【参考】数式用!$A$3:$O$59,15,FALSE)</f>
        <v>#N/A</v>
      </c>
    </row>
    <row r="100" spans="1:29" ht="33.950000000000003" customHeight="1">
      <c r="A100" s="132"/>
      <c r="B100" s="253">
        <f t="shared" si="0"/>
        <v>61</v>
      </c>
      <c r="C100" s="531"/>
      <c r="D100" s="532"/>
      <c r="E100" s="532"/>
      <c r="F100" s="532"/>
      <c r="G100" s="532"/>
      <c r="H100" s="532"/>
      <c r="I100" s="532"/>
      <c r="J100" s="532"/>
      <c r="K100" s="532"/>
      <c r="L100" s="533"/>
      <c r="M100" s="536"/>
      <c r="N100" s="537"/>
      <c r="O100" s="537"/>
      <c r="P100" s="537"/>
      <c r="Q100" s="538"/>
      <c r="R100" s="539"/>
      <c r="S100" s="539"/>
      <c r="T100" s="539"/>
      <c r="U100" s="539"/>
      <c r="V100" s="539"/>
      <c r="W100" s="396"/>
      <c r="X100" s="397"/>
      <c r="Y100" s="399"/>
      <c r="Z100" s="251" t="str">
        <f>IFERROR(VLOOKUP(Y100,【参考】数式用!$A$3:$B$59, 2, FALSE), "")</f>
        <v/>
      </c>
      <c r="AA100" s="252"/>
      <c r="AC100" s="408" t="e">
        <f>VLOOKUP(Y100,【参考】数式用!$A$3:$O$59,15,FALSE)</f>
        <v>#N/A</v>
      </c>
    </row>
    <row r="101" spans="1:29" ht="33.950000000000003" customHeight="1">
      <c r="A101" s="132"/>
      <c r="B101" s="253">
        <f t="shared" si="0"/>
        <v>62</v>
      </c>
      <c r="C101" s="531"/>
      <c r="D101" s="532"/>
      <c r="E101" s="532"/>
      <c r="F101" s="532"/>
      <c r="G101" s="532"/>
      <c r="H101" s="532"/>
      <c r="I101" s="532"/>
      <c r="J101" s="532"/>
      <c r="K101" s="532"/>
      <c r="L101" s="533"/>
      <c r="M101" s="536"/>
      <c r="N101" s="537"/>
      <c r="O101" s="537"/>
      <c r="P101" s="537"/>
      <c r="Q101" s="538"/>
      <c r="R101" s="539"/>
      <c r="S101" s="539"/>
      <c r="T101" s="539"/>
      <c r="U101" s="539"/>
      <c r="V101" s="539"/>
      <c r="W101" s="396"/>
      <c r="X101" s="397"/>
      <c r="Y101" s="399"/>
      <c r="Z101" s="251" t="str">
        <f>IFERROR(VLOOKUP(Y101,【参考】数式用!$A$3:$B$59, 2, FALSE), "")</f>
        <v/>
      </c>
      <c r="AA101" s="252"/>
      <c r="AC101" s="408" t="e">
        <f>VLOOKUP(Y101,【参考】数式用!$A$3:$O$59,15,FALSE)</f>
        <v>#N/A</v>
      </c>
    </row>
    <row r="102" spans="1:29" ht="33.950000000000003" customHeight="1">
      <c r="A102" s="132"/>
      <c r="B102" s="253">
        <f t="shared" si="0"/>
        <v>63</v>
      </c>
      <c r="C102" s="531"/>
      <c r="D102" s="532"/>
      <c r="E102" s="532"/>
      <c r="F102" s="532"/>
      <c r="G102" s="532"/>
      <c r="H102" s="532"/>
      <c r="I102" s="532"/>
      <c r="J102" s="532"/>
      <c r="K102" s="532"/>
      <c r="L102" s="533"/>
      <c r="M102" s="536"/>
      <c r="N102" s="537"/>
      <c r="O102" s="537"/>
      <c r="P102" s="537"/>
      <c r="Q102" s="538"/>
      <c r="R102" s="539"/>
      <c r="S102" s="539"/>
      <c r="T102" s="539"/>
      <c r="U102" s="539"/>
      <c r="V102" s="539"/>
      <c r="W102" s="396"/>
      <c r="X102" s="397"/>
      <c r="Y102" s="399"/>
      <c r="Z102" s="251" t="str">
        <f>IFERROR(VLOOKUP(Y102,【参考】数式用!$A$3:$B$59, 2, FALSE), "")</f>
        <v/>
      </c>
      <c r="AA102" s="252"/>
      <c r="AC102" s="408" t="e">
        <f>VLOOKUP(Y102,【参考】数式用!$A$3:$O$59,15,FALSE)</f>
        <v>#N/A</v>
      </c>
    </row>
    <row r="103" spans="1:29" ht="33.950000000000003" customHeight="1">
      <c r="A103" s="132"/>
      <c r="B103" s="253">
        <f t="shared" si="0"/>
        <v>64</v>
      </c>
      <c r="C103" s="531"/>
      <c r="D103" s="532"/>
      <c r="E103" s="532"/>
      <c r="F103" s="532"/>
      <c r="G103" s="532"/>
      <c r="H103" s="532"/>
      <c r="I103" s="532"/>
      <c r="J103" s="532"/>
      <c r="K103" s="532"/>
      <c r="L103" s="533"/>
      <c r="M103" s="536"/>
      <c r="N103" s="537"/>
      <c r="O103" s="537"/>
      <c r="P103" s="537"/>
      <c r="Q103" s="538"/>
      <c r="R103" s="539"/>
      <c r="S103" s="539"/>
      <c r="T103" s="539"/>
      <c r="U103" s="539"/>
      <c r="V103" s="539"/>
      <c r="W103" s="396"/>
      <c r="X103" s="397"/>
      <c r="Y103" s="399"/>
      <c r="Z103" s="251" t="str">
        <f>IFERROR(VLOOKUP(Y103,【参考】数式用!$A$3:$B$59, 2, FALSE), "")</f>
        <v/>
      </c>
      <c r="AA103" s="252"/>
      <c r="AC103" s="408" t="e">
        <f>VLOOKUP(Y103,【参考】数式用!$A$3:$O$59,15,FALSE)</f>
        <v>#N/A</v>
      </c>
    </row>
    <row r="104" spans="1:29" ht="33.950000000000003" customHeight="1">
      <c r="A104" s="132"/>
      <c r="B104" s="253">
        <f t="shared" si="0"/>
        <v>65</v>
      </c>
      <c r="C104" s="531"/>
      <c r="D104" s="532"/>
      <c r="E104" s="532"/>
      <c r="F104" s="532"/>
      <c r="G104" s="532"/>
      <c r="H104" s="532"/>
      <c r="I104" s="532"/>
      <c r="J104" s="532"/>
      <c r="K104" s="532"/>
      <c r="L104" s="533"/>
      <c r="M104" s="536"/>
      <c r="N104" s="537"/>
      <c r="O104" s="537"/>
      <c r="P104" s="537"/>
      <c r="Q104" s="538"/>
      <c r="R104" s="539"/>
      <c r="S104" s="539"/>
      <c r="T104" s="539"/>
      <c r="U104" s="539"/>
      <c r="V104" s="539"/>
      <c r="W104" s="396"/>
      <c r="X104" s="397"/>
      <c r="Y104" s="399"/>
      <c r="Z104" s="251" t="str">
        <f>IFERROR(VLOOKUP(Y104,【参考】数式用!$A$3:$B$59, 2, FALSE), "")</f>
        <v/>
      </c>
      <c r="AA104" s="252"/>
      <c r="AC104" s="408" t="e">
        <f>VLOOKUP(Y104,【参考】数式用!$A$3:$O$59,15,FALSE)</f>
        <v>#N/A</v>
      </c>
    </row>
    <row r="105" spans="1:29" ht="33.950000000000003" customHeight="1">
      <c r="A105" s="132"/>
      <c r="B105" s="253">
        <f t="shared" si="0"/>
        <v>66</v>
      </c>
      <c r="C105" s="531"/>
      <c r="D105" s="532"/>
      <c r="E105" s="532"/>
      <c r="F105" s="532"/>
      <c r="G105" s="532"/>
      <c r="H105" s="532"/>
      <c r="I105" s="532"/>
      <c r="J105" s="532"/>
      <c r="K105" s="532"/>
      <c r="L105" s="533"/>
      <c r="M105" s="536"/>
      <c r="N105" s="537"/>
      <c r="O105" s="537"/>
      <c r="P105" s="537"/>
      <c r="Q105" s="538"/>
      <c r="R105" s="539"/>
      <c r="S105" s="539"/>
      <c r="T105" s="539"/>
      <c r="U105" s="539"/>
      <c r="V105" s="539"/>
      <c r="W105" s="396"/>
      <c r="X105" s="397"/>
      <c r="Y105" s="399"/>
      <c r="Z105" s="251" t="str">
        <f>IFERROR(VLOOKUP(Y105,【参考】数式用!$A$3:$B$59, 2, FALSE), "")</f>
        <v/>
      </c>
      <c r="AA105" s="252"/>
      <c r="AC105" s="408" t="e">
        <f>VLOOKUP(Y105,【参考】数式用!$A$3:$O$59,15,FALSE)</f>
        <v>#N/A</v>
      </c>
    </row>
    <row r="106" spans="1:29" ht="33.950000000000003" customHeight="1">
      <c r="A106" s="132"/>
      <c r="B106" s="253">
        <f t="shared" ref="B106:B139" si="1">B105+1</f>
        <v>67</v>
      </c>
      <c r="C106" s="531"/>
      <c r="D106" s="532"/>
      <c r="E106" s="532"/>
      <c r="F106" s="532"/>
      <c r="G106" s="532"/>
      <c r="H106" s="532"/>
      <c r="I106" s="532"/>
      <c r="J106" s="532"/>
      <c r="K106" s="532"/>
      <c r="L106" s="533"/>
      <c r="M106" s="536"/>
      <c r="N106" s="537"/>
      <c r="O106" s="537"/>
      <c r="P106" s="537"/>
      <c r="Q106" s="538"/>
      <c r="R106" s="539"/>
      <c r="S106" s="539"/>
      <c r="T106" s="539"/>
      <c r="U106" s="539"/>
      <c r="V106" s="539"/>
      <c r="W106" s="396"/>
      <c r="X106" s="397"/>
      <c r="Y106" s="399"/>
      <c r="Z106" s="251" t="str">
        <f>IFERROR(VLOOKUP(Y106,【参考】数式用!$A$3:$B$59, 2, FALSE), "")</f>
        <v/>
      </c>
      <c r="AA106" s="252"/>
      <c r="AC106" s="408" t="e">
        <f>VLOOKUP(Y106,【参考】数式用!$A$3:$O$59,15,FALSE)</f>
        <v>#N/A</v>
      </c>
    </row>
    <row r="107" spans="1:29" ht="33.950000000000003" customHeight="1">
      <c r="A107" s="132"/>
      <c r="B107" s="253">
        <f t="shared" si="1"/>
        <v>68</v>
      </c>
      <c r="C107" s="531"/>
      <c r="D107" s="532"/>
      <c r="E107" s="532"/>
      <c r="F107" s="532"/>
      <c r="G107" s="532"/>
      <c r="H107" s="532"/>
      <c r="I107" s="532"/>
      <c r="J107" s="532"/>
      <c r="K107" s="532"/>
      <c r="L107" s="533"/>
      <c r="M107" s="536"/>
      <c r="N107" s="537"/>
      <c r="O107" s="537"/>
      <c r="P107" s="537"/>
      <c r="Q107" s="538"/>
      <c r="R107" s="539"/>
      <c r="S107" s="539"/>
      <c r="T107" s="539"/>
      <c r="U107" s="539"/>
      <c r="V107" s="539"/>
      <c r="W107" s="396"/>
      <c r="X107" s="397"/>
      <c r="Y107" s="399"/>
      <c r="Z107" s="251" t="str">
        <f>IFERROR(VLOOKUP(Y107,【参考】数式用!$A$3:$B$59, 2, FALSE), "")</f>
        <v/>
      </c>
      <c r="AA107" s="252"/>
      <c r="AC107" s="408" t="e">
        <f>VLOOKUP(Y107,【参考】数式用!$A$3:$O$59,15,FALSE)</f>
        <v>#N/A</v>
      </c>
    </row>
    <row r="108" spans="1:29" ht="33.950000000000003" customHeight="1">
      <c r="A108" s="132"/>
      <c r="B108" s="253">
        <f t="shared" si="1"/>
        <v>69</v>
      </c>
      <c r="C108" s="531"/>
      <c r="D108" s="532"/>
      <c r="E108" s="532"/>
      <c r="F108" s="532"/>
      <c r="G108" s="532"/>
      <c r="H108" s="532"/>
      <c r="I108" s="532"/>
      <c r="J108" s="532"/>
      <c r="K108" s="532"/>
      <c r="L108" s="533"/>
      <c r="M108" s="536"/>
      <c r="N108" s="537"/>
      <c r="O108" s="537"/>
      <c r="P108" s="537"/>
      <c r="Q108" s="538"/>
      <c r="R108" s="539"/>
      <c r="S108" s="539"/>
      <c r="T108" s="539"/>
      <c r="U108" s="539"/>
      <c r="V108" s="539"/>
      <c r="W108" s="396"/>
      <c r="X108" s="397"/>
      <c r="Y108" s="399"/>
      <c r="Z108" s="251" t="str">
        <f>IFERROR(VLOOKUP(Y108,【参考】数式用!$A$3:$B$59, 2, FALSE), "")</f>
        <v/>
      </c>
      <c r="AA108" s="252"/>
      <c r="AC108" s="408" t="e">
        <f>VLOOKUP(Y108,【参考】数式用!$A$3:$O$59,15,FALSE)</f>
        <v>#N/A</v>
      </c>
    </row>
    <row r="109" spans="1:29" ht="33.950000000000003" customHeight="1">
      <c r="A109" s="132"/>
      <c r="B109" s="253">
        <f t="shared" si="1"/>
        <v>70</v>
      </c>
      <c r="C109" s="531"/>
      <c r="D109" s="532"/>
      <c r="E109" s="532"/>
      <c r="F109" s="532"/>
      <c r="G109" s="532"/>
      <c r="H109" s="532"/>
      <c r="I109" s="532"/>
      <c r="J109" s="532"/>
      <c r="K109" s="532"/>
      <c r="L109" s="533"/>
      <c r="M109" s="536"/>
      <c r="N109" s="537"/>
      <c r="O109" s="537"/>
      <c r="P109" s="537"/>
      <c r="Q109" s="538"/>
      <c r="R109" s="539"/>
      <c r="S109" s="539"/>
      <c r="T109" s="539"/>
      <c r="U109" s="539"/>
      <c r="V109" s="539"/>
      <c r="W109" s="396"/>
      <c r="X109" s="397"/>
      <c r="Y109" s="399"/>
      <c r="Z109" s="251" t="str">
        <f>IFERROR(VLOOKUP(Y109,【参考】数式用!$A$3:$B$59, 2, FALSE), "")</f>
        <v/>
      </c>
      <c r="AA109" s="252"/>
      <c r="AC109" s="408" t="e">
        <f>VLOOKUP(Y109,【参考】数式用!$A$3:$O$59,15,FALSE)</f>
        <v>#N/A</v>
      </c>
    </row>
    <row r="110" spans="1:29" ht="33.950000000000003" customHeight="1">
      <c r="A110" s="132"/>
      <c r="B110" s="253">
        <f t="shared" si="1"/>
        <v>71</v>
      </c>
      <c r="C110" s="531"/>
      <c r="D110" s="532"/>
      <c r="E110" s="532"/>
      <c r="F110" s="532"/>
      <c r="G110" s="532"/>
      <c r="H110" s="532"/>
      <c r="I110" s="532"/>
      <c r="J110" s="532"/>
      <c r="K110" s="532"/>
      <c r="L110" s="533"/>
      <c r="M110" s="536"/>
      <c r="N110" s="537"/>
      <c r="O110" s="537"/>
      <c r="P110" s="537"/>
      <c r="Q110" s="538"/>
      <c r="R110" s="539"/>
      <c r="S110" s="539"/>
      <c r="T110" s="539"/>
      <c r="U110" s="539"/>
      <c r="V110" s="539"/>
      <c r="W110" s="396"/>
      <c r="X110" s="397"/>
      <c r="Y110" s="399"/>
      <c r="Z110" s="251" t="str">
        <f>IFERROR(VLOOKUP(Y110,【参考】数式用!$A$3:$B$59, 2, FALSE), "")</f>
        <v/>
      </c>
      <c r="AA110" s="252"/>
      <c r="AC110" s="408" t="e">
        <f>VLOOKUP(Y110,【参考】数式用!$A$3:$O$59,15,FALSE)</f>
        <v>#N/A</v>
      </c>
    </row>
    <row r="111" spans="1:29" ht="33.950000000000003" customHeight="1">
      <c r="A111" s="132"/>
      <c r="B111" s="253">
        <f t="shared" si="1"/>
        <v>72</v>
      </c>
      <c r="C111" s="531"/>
      <c r="D111" s="532"/>
      <c r="E111" s="532"/>
      <c r="F111" s="532"/>
      <c r="G111" s="532"/>
      <c r="H111" s="532"/>
      <c r="I111" s="532"/>
      <c r="J111" s="532"/>
      <c r="K111" s="532"/>
      <c r="L111" s="533"/>
      <c r="M111" s="536"/>
      <c r="N111" s="537"/>
      <c r="O111" s="537"/>
      <c r="P111" s="537"/>
      <c r="Q111" s="538"/>
      <c r="R111" s="539"/>
      <c r="S111" s="539"/>
      <c r="T111" s="539"/>
      <c r="U111" s="539"/>
      <c r="V111" s="539"/>
      <c r="W111" s="396"/>
      <c r="X111" s="397"/>
      <c r="Y111" s="399"/>
      <c r="Z111" s="251" t="str">
        <f>IFERROR(VLOOKUP(Y111,【参考】数式用!$A$3:$B$59, 2, FALSE), "")</f>
        <v/>
      </c>
      <c r="AA111" s="252"/>
      <c r="AC111" s="408" t="e">
        <f>VLOOKUP(Y111,【参考】数式用!$A$3:$O$59,15,FALSE)</f>
        <v>#N/A</v>
      </c>
    </row>
    <row r="112" spans="1:29" ht="33.950000000000003" customHeight="1">
      <c r="A112" s="132"/>
      <c r="B112" s="253">
        <f t="shared" si="1"/>
        <v>73</v>
      </c>
      <c r="C112" s="531"/>
      <c r="D112" s="532"/>
      <c r="E112" s="532"/>
      <c r="F112" s="532"/>
      <c r="G112" s="532"/>
      <c r="H112" s="532"/>
      <c r="I112" s="532"/>
      <c r="J112" s="532"/>
      <c r="K112" s="532"/>
      <c r="L112" s="533"/>
      <c r="M112" s="536"/>
      <c r="N112" s="537"/>
      <c r="O112" s="537"/>
      <c r="P112" s="537"/>
      <c r="Q112" s="538"/>
      <c r="R112" s="539"/>
      <c r="S112" s="539"/>
      <c r="T112" s="539"/>
      <c r="U112" s="539"/>
      <c r="V112" s="539"/>
      <c r="W112" s="396"/>
      <c r="X112" s="397"/>
      <c r="Y112" s="399"/>
      <c r="Z112" s="251" t="str">
        <f>IFERROR(VLOOKUP(Y112,【参考】数式用!$A$3:$B$59, 2, FALSE), "")</f>
        <v/>
      </c>
      <c r="AA112" s="252"/>
      <c r="AC112" s="408" t="e">
        <f>VLOOKUP(Y112,【参考】数式用!$A$3:$O$59,15,FALSE)</f>
        <v>#N/A</v>
      </c>
    </row>
    <row r="113" spans="1:29" ht="33.950000000000003" customHeight="1">
      <c r="A113" s="132"/>
      <c r="B113" s="253">
        <f t="shared" si="1"/>
        <v>74</v>
      </c>
      <c r="C113" s="531"/>
      <c r="D113" s="532"/>
      <c r="E113" s="532"/>
      <c r="F113" s="532"/>
      <c r="G113" s="532"/>
      <c r="H113" s="532"/>
      <c r="I113" s="532"/>
      <c r="J113" s="532"/>
      <c r="K113" s="532"/>
      <c r="L113" s="533"/>
      <c r="M113" s="536"/>
      <c r="N113" s="537"/>
      <c r="O113" s="537"/>
      <c r="P113" s="537"/>
      <c r="Q113" s="538"/>
      <c r="R113" s="539"/>
      <c r="S113" s="539"/>
      <c r="T113" s="539"/>
      <c r="U113" s="539"/>
      <c r="V113" s="539"/>
      <c r="W113" s="396"/>
      <c r="X113" s="397"/>
      <c r="Y113" s="399"/>
      <c r="Z113" s="251" t="str">
        <f>IFERROR(VLOOKUP(Y113,【参考】数式用!$A$3:$B$59, 2, FALSE), "")</f>
        <v/>
      </c>
      <c r="AA113" s="252"/>
      <c r="AC113" s="408" t="e">
        <f>VLOOKUP(Y113,【参考】数式用!$A$3:$O$59,15,FALSE)</f>
        <v>#N/A</v>
      </c>
    </row>
    <row r="114" spans="1:29" ht="33.950000000000003" customHeight="1">
      <c r="A114" s="132"/>
      <c r="B114" s="253">
        <f t="shared" si="1"/>
        <v>75</v>
      </c>
      <c r="C114" s="531"/>
      <c r="D114" s="532"/>
      <c r="E114" s="532"/>
      <c r="F114" s="532"/>
      <c r="G114" s="532"/>
      <c r="H114" s="532"/>
      <c r="I114" s="532"/>
      <c r="J114" s="532"/>
      <c r="K114" s="532"/>
      <c r="L114" s="533"/>
      <c r="M114" s="536"/>
      <c r="N114" s="537"/>
      <c r="O114" s="537"/>
      <c r="P114" s="537"/>
      <c r="Q114" s="538"/>
      <c r="R114" s="539"/>
      <c r="S114" s="539"/>
      <c r="T114" s="539"/>
      <c r="U114" s="539"/>
      <c r="V114" s="539"/>
      <c r="W114" s="396"/>
      <c r="X114" s="397"/>
      <c r="Y114" s="399"/>
      <c r="Z114" s="251" t="str">
        <f>IFERROR(VLOOKUP(Y114,【参考】数式用!$A$3:$B$59, 2, FALSE), "")</f>
        <v/>
      </c>
      <c r="AA114" s="252"/>
      <c r="AC114" s="408" t="e">
        <f>VLOOKUP(Y114,【参考】数式用!$A$3:$O$59,15,FALSE)</f>
        <v>#N/A</v>
      </c>
    </row>
    <row r="115" spans="1:29" ht="33.950000000000003" customHeight="1">
      <c r="A115" s="132"/>
      <c r="B115" s="253">
        <f t="shared" si="1"/>
        <v>76</v>
      </c>
      <c r="C115" s="531"/>
      <c r="D115" s="532"/>
      <c r="E115" s="532"/>
      <c r="F115" s="532"/>
      <c r="G115" s="532"/>
      <c r="H115" s="532"/>
      <c r="I115" s="532"/>
      <c r="J115" s="532"/>
      <c r="K115" s="532"/>
      <c r="L115" s="533"/>
      <c r="M115" s="536"/>
      <c r="N115" s="537"/>
      <c r="O115" s="537"/>
      <c r="P115" s="537"/>
      <c r="Q115" s="538"/>
      <c r="R115" s="539"/>
      <c r="S115" s="539"/>
      <c r="T115" s="539"/>
      <c r="U115" s="539"/>
      <c r="V115" s="539"/>
      <c r="W115" s="396"/>
      <c r="X115" s="397"/>
      <c r="Y115" s="399"/>
      <c r="Z115" s="251" t="str">
        <f>IFERROR(VLOOKUP(Y115,【参考】数式用!$A$3:$B$59, 2, FALSE), "")</f>
        <v/>
      </c>
      <c r="AA115" s="252"/>
      <c r="AC115" s="408" t="e">
        <f>VLOOKUP(Y115,【参考】数式用!$A$3:$O$59,15,FALSE)</f>
        <v>#N/A</v>
      </c>
    </row>
    <row r="116" spans="1:29" ht="33.950000000000003" customHeight="1">
      <c r="A116" s="132"/>
      <c r="B116" s="253">
        <f t="shared" si="1"/>
        <v>77</v>
      </c>
      <c r="C116" s="531"/>
      <c r="D116" s="532"/>
      <c r="E116" s="532"/>
      <c r="F116" s="532"/>
      <c r="G116" s="532"/>
      <c r="H116" s="532"/>
      <c r="I116" s="532"/>
      <c r="J116" s="532"/>
      <c r="K116" s="532"/>
      <c r="L116" s="533"/>
      <c r="M116" s="536"/>
      <c r="N116" s="537"/>
      <c r="O116" s="537"/>
      <c r="P116" s="537"/>
      <c r="Q116" s="538"/>
      <c r="R116" s="539"/>
      <c r="S116" s="539"/>
      <c r="T116" s="539"/>
      <c r="U116" s="539"/>
      <c r="V116" s="539"/>
      <c r="W116" s="396"/>
      <c r="X116" s="397"/>
      <c r="Y116" s="399"/>
      <c r="Z116" s="251" t="str">
        <f>IFERROR(VLOOKUP(Y116,【参考】数式用!$A$3:$B$59, 2, FALSE), "")</f>
        <v/>
      </c>
      <c r="AA116" s="252"/>
      <c r="AC116" s="408" t="e">
        <f>VLOOKUP(Y116,【参考】数式用!$A$3:$O$59,15,FALSE)</f>
        <v>#N/A</v>
      </c>
    </row>
    <row r="117" spans="1:29" ht="33.950000000000003" customHeight="1">
      <c r="A117" s="132"/>
      <c r="B117" s="253">
        <f t="shared" si="1"/>
        <v>78</v>
      </c>
      <c r="C117" s="531"/>
      <c r="D117" s="532"/>
      <c r="E117" s="532"/>
      <c r="F117" s="532"/>
      <c r="G117" s="532"/>
      <c r="H117" s="532"/>
      <c r="I117" s="532"/>
      <c r="J117" s="532"/>
      <c r="K117" s="532"/>
      <c r="L117" s="533"/>
      <c r="M117" s="536"/>
      <c r="N117" s="537"/>
      <c r="O117" s="537"/>
      <c r="P117" s="537"/>
      <c r="Q117" s="538"/>
      <c r="R117" s="539"/>
      <c r="S117" s="539"/>
      <c r="T117" s="539"/>
      <c r="U117" s="539"/>
      <c r="V117" s="539"/>
      <c r="W117" s="396"/>
      <c r="X117" s="397"/>
      <c r="Y117" s="399"/>
      <c r="Z117" s="251" t="str">
        <f>IFERROR(VLOOKUP(Y117,【参考】数式用!$A$3:$B$59, 2, FALSE), "")</f>
        <v/>
      </c>
      <c r="AA117" s="252"/>
      <c r="AC117" s="408" t="e">
        <f>VLOOKUP(Y117,【参考】数式用!$A$3:$O$59,15,FALSE)</f>
        <v>#N/A</v>
      </c>
    </row>
    <row r="118" spans="1:29" ht="33.950000000000003" customHeight="1">
      <c r="A118" s="132"/>
      <c r="B118" s="253">
        <f t="shared" si="1"/>
        <v>79</v>
      </c>
      <c r="C118" s="531"/>
      <c r="D118" s="532"/>
      <c r="E118" s="532"/>
      <c r="F118" s="532"/>
      <c r="G118" s="532"/>
      <c r="H118" s="532"/>
      <c r="I118" s="532"/>
      <c r="J118" s="532"/>
      <c r="K118" s="532"/>
      <c r="L118" s="533"/>
      <c r="M118" s="536"/>
      <c r="N118" s="537"/>
      <c r="O118" s="537"/>
      <c r="P118" s="537"/>
      <c r="Q118" s="538"/>
      <c r="R118" s="539"/>
      <c r="S118" s="539"/>
      <c r="T118" s="539"/>
      <c r="U118" s="539"/>
      <c r="V118" s="539"/>
      <c r="W118" s="396"/>
      <c r="X118" s="397"/>
      <c r="Y118" s="399"/>
      <c r="Z118" s="251" t="str">
        <f>IFERROR(VLOOKUP(Y118,【参考】数式用!$A$3:$B$59, 2, FALSE), "")</f>
        <v/>
      </c>
      <c r="AA118" s="252"/>
      <c r="AC118" s="408" t="e">
        <f>VLOOKUP(Y118,【参考】数式用!$A$3:$O$59,15,FALSE)</f>
        <v>#N/A</v>
      </c>
    </row>
    <row r="119" spans="1:29" ht="33.950000000000003" customHeight="1">
      <c r="A119" s="132"/>
      <c r="B119" s="253">
        <f t="shared" si="1"/>
        <v>80</v>
      </c>
      <c r="C119" s="531"/>
      <c r="D119" s="532"/>
      <c r="E119" s="532"/>
      <c r="F119" s="532"/>
      <c r="G119" s="532"/>
      <c r="H119" s="532"/>
      <c r="I119" s="532"/>
      <c r="J119" s="532"/>
      <c r="K119" s="532"/>
      <c r="L119" s="533"/>
      <c r="M119" s="536"/>
      <c r="N119" s="537"/>
      <c r="O119" s="537"/>
      <c r="P119" s="537"/>
      <c r="Q119" s="538"/>
      <c r="R119" s="539"/>
      <c r="S119" s="539"/>
      <c r="T119" s="539"/>
      <c r="U119" s="539"/>
      <c r="V119" s="539"/>
      <c r="W119" s="396"/>
      <c r="X119" s="397"/>
      <c r="Y119" s="399"/>
      <c r="Z119" s="251" t="str">
        <f>IFERROR(VLOOKUP(Y119,【参考】数式用!$A$3:$B$59, 2, FALSE), "")</f>
        <v/>
      </c>
      <c r="AA119" s="252"/>
      <c r="AC119" s="408" t="e">
        <f>VLOOKUP(Y119,【参考】数式用!$A$3:$O$59,15,FALSE)</f>
        <v>#N/A</v>
      </c>
    </row>
    <row r="120" spans="1:29" ht="33.950000000000003" customHeight="1">
      <c r="A120" s="132"/>
      <c r="B120" s="253">
        <f t="shared" si="1"/>
        <v>81</v>
      </c>
      <c r="C120" s="531"/>
      <c r="D120" s="532"/>
      <c r="E120" s="532"/>
      <c r="F120" s="532"/>
      <c r="G120" s="532"/>
      <c r="H120" s="532"/>
      <c r="I120" s="532"/>
      <c r="J120" s="532"/>
      <c r="K120" s="532"/>
      <c r="L120" s="533"/>
      <c r="M120" s="536"/>
      <c r="N120" s="537"/>
      <c r="O120" s="537"/>
      <c r="P120" s="537"/>
      <c r="Q120" s="538"/>
      <c r="R120" s="539"/>
      <c r="S120" s="539"/>
      <c r="T120" s="539"/>
      <c r="U120" s="539"/>
      <c r="V120" s="539"/>
      <c r="W120" s="396"/>
      <c r="X120" s="397"/>
      <c r="Y120" s="399"/>
      <c r="Z120" s="251" t="str">
        <f>IFERROR(VLOOKUP(Y120,【参考】数式用!$A$3:$B$59, 2, FALSE), "")</f>
        <v/>
      </c>
      <c r="AA120" s="252"/>
      <c r="AC120" s="408" t="e">
        <f>VLOOKUP(Y120,【参考】数式用!$A$3:$O$59,15,FALSE)</f>
        <v>#N/A</v>
      </c>
    </row>
    <row r="121" spans="1:29" ht="33.950000000000003" customHeight="1">
      <c r="A121" s="132"/>
      <c r="B121" s="253">
        <f t="shared" si="1"/>
        <v>82</v>
      </c>
      <c r="C121" s="531"/>
      <c r="D121" s="532"/>
      <c r="E121" s="532"/>
      <c r="F121" s="532"/>
      <c r="G121" s="532"/>
      <c r="H121" s="532"/>
      <c r="I121" s="532"/>
      <c r="J121" s="532"/>
      <c r="K121" s="532"/>
      <c r="L121" s="533"/>
      <c r="M121" s="536"/>
      <c r="N121" s="537"/>
      <c r="O121" s="537"/>
      <c r="P121" s="537"/>
      <c r="Q121" s="538"/>
      <c r="R121" s="539"/>
      <c r="S121" s="539"/>
      <c r="T121" s="539"/>
      <c r="U121" s="539"/>
      <c r="V121" s="539"/>
      <c r="W121" s="396"/>
      <c r="X121" s="397"/>
      <c r="Y121" s="399"/>
      <c r="Z121" s="251" t="str">
        <f>IFERROR(VLOOKUP(Y121,【参考】数式用!$A$3:$B$59, 2, FALSE), "")</f>
        <v/>
      </c>
      <c r="AA121" s="252"/>
      <c r="AC121" s="408" t="e">
        <f>VLOOKUP(Y121,【参考】数式用!$A$3:$O$59,15,FALSE)</f>
        <v>#N/A</v>
      </c>
    </row>
    <row r="122" spans="1:29" ht="33.950000000000003" customHeight="1">
      <c r="A122" s="132"/>
      <c r="B122" s="253">
        <f t="shared" si="1"/>
        <v>83</v>
      </c>
      <c r="C122" s="531"/>
      <c r="D122" s="532"/>
      <c r="E122" s="532"/>
      <c r="F122" s="532"/>
      <c r="G122" s="532"/>
      <c r="H122" s="532"/>
      <c r="I122" s="532"/>
      <c r="J122" s="532"/>
      <c r="K122" s="532"/>
      <c r="L122" s="533"/>
      <c r="M122" s="536"/>
      <c r="N122" s="537"/>
      <c r="O122" s="537"/>
      <c r="P122" s="537"/>
      <c r="Q122" s="538"/>
      <c r="R122" s="539"/>
      <c r="S122" s="539"/>
      <c r="T122" s="539"/>
      <c r="U122" s="539"/>
      <c r="V122" s="539"/>
      <c r="W122" s="396"/>
      <c r="X122" s="397"/>
      <c r="Y122" s="399"/>
      <c r="Z122" s="251" t="str">
        <f>IFERROR(VLOOKUP(Y122,【参考】数式用!$A$3:$B$59, 2, FALSE), "")</f>
        <v/>
      </c>
      <c r="AA122" s="252"/>
      <c r="AC122" s="408" t="e">
        <f>VLOOKUP(Y122,【参考】数式用!$A$3:$O$59,15,FALSE)</f>
        <v>#N/A</v>
      </c>
    </row>
    <row r="123" spans="1:29" ht="33.950000000000003" customHeight="1">
      <c r="A123" s="132"/>
      <c r="B123" s="253">
        <f t="shared" si="1"/>
        <v>84</v>
      </c>
      <c r="C123" s="531"/>
      <c r="D123" s="532"/>
      <c r="E123" s="532"/>
      <c r="F123" s="532"/>
      <c r="G123" s="532"/>
      <c r="H123" s="532"/>
      <c r="I123" s="532"/>
      <c r="J123" s="532"/>
      <c r="K123" s="532"/>
      <c r="L123" s="533"/>
      <c r="M123" s="536"/>
      <c r="N123" s="537"/>
      <c r="O123" s="537"/>
      <c r="P123" s="537"/>
      <c r="Q123" s="538"/>
      <c r="R123" s="539"/>
      <c r="S123" s="539"/>
      <c r="T123" s="539"/>
      <c r="U123" s="539"/>
      <c r="V123" s="539"/>
      <c r="W123" s="396"/>
      <c r="X123" s="397"/>
      <c r="Y123" s="399"/>
      <c r="Z123" s="251" t="str">
        <f>IFERROR(VLOOKUP(Y123,【参考】数式用!$A$3:$B$59, 2, FALSE), "")</f>
        <v/>
      </c>
      <c r="AA123" s="252"/>
      <c r="AC123" s="408" t="e">
        <f>VLOOKUP(Y123,【参考】数式用!$A$3:$O$59,15,FALSE)</f>
        <v>#N/A</v>
      </c>
    </row>
    <row r="124" spans="1:29" ht="33.950000000000003" customHeight="1">
      <c r="A124" s="132"/>
      <c r="B124" s="253">
        <f t="shared" si="1"/>
        <v>85</v>
      </c>
      <c r="C124" s="531"/>
      <c r="D124" s="532"/>
      <c r="E124" s="532"/>
      <c r="F124" s="532"/>
      <c r="G124" s="532"/>
      <c r="H124" s="532"/>
      <c r="I124" s="532"/>
      <c r="J124" s="532"/>
      <c r="K124" s="532"/>
      <c r="L124" s="533"/>
      <c r="M124" s="536"/>
      <c r="N124" s="537"/>
      <c r="O124" s="537"/>
      <c r="P124" s="537"/>
      <c r="Q124" s="538"/>
      <c r="R124" s="539"/>
      <c r="S124" s="539"/>
      <c r="T124" s="539"/>
      <c r="U124" s="539"/>
      <c r="V124" s="539"/>
      <c r="W124" s="396"/>
      <c r="X124" s="397"/>
      <c r="Y124" s="399"/>
      <c r="Z124" s="251" t="str">
        <f>IFERROR(VLOOKUP(Y124,【参考】数式用!$A$3:$B$59, 2, FALSE), "")</f>
        <v/>
      </c>
      <c r="AA124" s="252"/>
      <c r="AC124" s="408" t="e">
        <f>VLOOKUP(Y124,【参考】数式用!$A$3:$O$59,15,FALSE)</f>
        <v>#N/A</v>
      </c>
    </row>
    <row r="125" spans="1:29" ht="33.950000000000003" customHeight="1">
      <c r="A125" s="132"/>
      <c r="B125" s="253">
        <f t="shared" si="1"/>
        <v>86</v>
      </c>
      <c r="C125" s="531"/>
      <c r="D125" s="532"/>
      <c r="E125" s="532"/>
      <c r="F125" s="532"/>
      <c r="G125" s="532"/>
      <c r="H125" s="532"/>
      <c r="I125" s="532"/>
      <c r="J125" s="532"/>
      <c r="K125" s="532"/>
      <c r="L125" s="533"/>
      <c r="M125" s="536"/>
      <c r="N125" s="537"/>
      <c r="O125" s="537"/>
      <c r="P125" s="537"/>
      <c r="Q125" s="538"/>
      <c r="R125" s="539"/>
      <c r="S125" s="539"/>
      <c r="T125" s="539"/>
      <c r="U125" s="539"/>
      <c r="V125" s="539"/>
      <c r="W125" s="396"/>
      <c r="X125" s="397"/>
      <c r="Y125" s="399"/>
      <c r="Z125" s="251" t="str">
        <f>IFERROR(VLOOKUP(Y125,【参考】数式用!$A$3:$B$59, 2, FALSE), "")</f>
        <v/>
      </c>
      <c r="AA125" s="252"/>
      <c r="AC125" s="408" t="e">
        <f>VLOOKUP(Y125,【参考】数式用!$A$3:$O$59,15,FALSE)</f>
        <v>#N/A</v>
      </c>
    </row>
    <row r="126" spans="1:29" ht="33.950000000000003" customHeight="1">
      <c r="A126" s="132"/>
      <c r="B126" s="253">
        <f t="shared" si="1"/>
        <v>87</v>
      </c>
      <c r="C126" s="531"/>
      <c r="D126" s="532"/>
      <c r="E126" s="532"/>
      <c r="F126" s="532"/>
      <c r="G126" s="532"/>
      <c r="H126" s="532"/>
      <c r="I126" s="532"/>
      <c r="J126" s="532"/>
      <c r="K126" s="532"/>
      <c r="L126" s="533"/>
      <c r="M126" s="536"/>
      <c r="N126" s="537"/>
      <c r="O126" s="537"/>
      <c r="P126" s="537"/>
      <c r="Q126" s="538"/>
      <c r="R126" s="539"/>
      <c r="S126" s="539"/>
      <c r="T126" s="539"/>
      <c r="U126" s="539"/>
      <c r="V126" s="539"/>
      <c r="W126" s="396"/>
      <c r="X126" s="397"/>
      <c r="Y126" s="399"/>
      <c r="Z126" s="251" t="str">
        <f>IFERROR(VLOOKUP(Y126,【参考】数式用!$A$3:$B$59, 2, FALSE), "")</f>
        <v/>
      </c>
      <c r="AA126" s="252"/>
      <c r="AC126" s="408" t="e">
        <f>VLOOKUP(Y126,【参考】数式用!$A$3:$O$59,15,FALSE)</f>
        <v>#N/A</v>
      </c>
    </row>
    <row r="127" spans="1:29" ht="33.950000000000003" customHeight="1">
      <c r="A127" s="132"/>
      <c r="B127" s="253">
        <f t="shared" si="1"/>
        <v>88</v>
      </c>
      <c r="C127" s="531"/>
      <c r="D127" s="532"/>
      <c r="E127" s="532"/>
      <c r="F127" s="532"/>
      <c r="G127" s="532"/>
      <c r="H127" s="532"/>
      <c r="I127" s="532"/>
      <c r="J127" s="532"/>
      <c r="K127" s="532"/>
      <c r="L127" s="533"/>
      <c r="M127" s="536"/>
      <c r="N127" s="537"/>
      <c r="O127" s="537"/>
      <c r="P127" s="537"/>
      <c r="Q127" s="538"/>
      <c r="R127" s="539"/>
      <c r="S127" s="539"/>
      <c r="T127" s="539"/>
      <c r="U127" s="539"/>
      <c r="V127" s="539"/>
      <c r="W127" s="396"/>
      <c r="X127" s="397"/>
      <c r="Y127" s="399"/>
      <c r="Z127" s="251" t="str">
        <f>IFERROR(VLOOKUP(Y127,【参考】数式用!$A$3:$B$59, 2, FALSE), "")</f>
        <v/>
      </c>
      <c r="AA127" s="252"/>
      <c r="AC127" s="408" t="e">
        <f>VLOOKUP(Y127,【参考】数式用!$A$3:$O$59,15,FALSE)</f>
        <v>#N/A</v>
      </c>
    </row>
    <row r="128" spans="1:29" ht="33.950000000000003" customHeight="1">
      <c r="A128" s="132"/>
      <c r="B128" s="253">
        <f t="shared" si="1"/>
        <v>89</v>
      </c>
      <c r="C128" s="531"/>
      <c r="D128" s="532"/>
      <c r="E128" s="532"/>
      <c r="F128" s="532"/>
      <c r="G128" s="532"/>
      <c r="H128" s="532"/>
      <c r="I128" s="532"/>
      <c r="J128" s="532"/>
      <c r="K128" s="532"/>
      <c r="L128" s="533"/>
      <c r="M128" s="536"/>
      <c r="N128" s="537"/>
      <c r="O128" s="537"/>
      <c r="P128" s="537"/>
      <c r="Q128" s="538"/>
      <c r="R128" s="539"/>
      <c r="S128" s="539"/>
      <c r="T128" s="539"/>
      <c r="U128" s="539"/>
      <c r="V128" s="539"/>
      <c r="W128" s="396"/>
      <c r="X128" s="397"/>
      <c r="Y128" s="399"/>
      <c r="Z128" s="251" t="str">
        <f>IFERROR(VLOOKUP(Y128,【参考】数式用!$A$3:$B$59, 2, FALSE), "")</f>
        <v/>
      </c>
      <c r="AA128" s="252"/>
      <c r="AC128" s="408" t="e">
        <f>VLOOKUP(Y128,【参考】数式用!$A$3:$O$59,15,FALSE)</f>
        <v>#N/A</v>
      </c>
    </row>
    <row r="129" spans="1:29" ht="33.950000000000003" customHeight="1">
      <c r="A129" s="132"/>
      <c r="B129" s="253">
        <f t="shared" si="1"/>
        <v>90</v>
      </c>
      <c r="C129" s="531"/>
      <c r="D129" s="532"/>
      <c r="E129" s="532"/>
      <c r="F129" s="532"/>
      <c r="G129" s="532"/>
      <c r="H129" s="532"/>
      <c r="I129" s="532"/>
      <c r="J129" s="532"/>
      <c r="K129" s="532"/>
      <c r="L129" s="533"/>
      <c r="M129" s="536"/>
      <c r="N129" s="537"/>
      <c r="O129" s="537"/>
      <c r="P129" s="537"/>
      <c r="Q129" s="538"/>
      <c r="R129" s="539"/>
      <c r="S129" s="539"/>
      <c r="T129" s="539"/>
      <c r="U129" s="539"/>
      <c r="V129" s="539"/>
      <c r="W129" s="396"/>
      <c r="X129" s="397"/>
      <c r="Y129" s="399"/>
      <c r="Z129" s="251" t="str">
        <f>IFERROR(VLOOKUP(Y129,【参考】数式用!$A$3:$B$59, 2, FALSE), "")</f>
        <v/>
      </c>
      <c r="AA129" s="252"/>
      <c r="AC129" s="408" t="e">
        <f>VLOOKUP(Y129,【参考】数式用!$A$3:$O$59,15,FALSE)</f>
        <v>#N/A</v>
      </c>
    </row>
    <row r="130" spans="1:29" ht="33.950000000000003" customHeight="1">
      <c r="A130" s="132"/>
      <c r="B130" s="253">
        <f t="shared" si="1"/>
        <v>91</v>
      </c>
      <c r="C130" s="531"/>
      <c r="D130" s="532"/>
      <c r="E130" s="532"/>
      <c r="F130" s="532"/>
      <c r="G130" s="532"/>
      <c r="H130" s="532"/>
      <c r="I130" s="532"/>
      <c r="J130" s="532"/>
      <c r="K130" s="532"/>
      <c r="L130" s="533"/>
      <c r="M130" s="536"/>
      <c r="N130" s="537"/>
      <c r="O130" s="537"/>
      <c r="P130" s="537"/>
      <c r="Q130" s="538"/>
      <c r="R130" s="539"/>
      <c r="S130" s="539"/>
      <c r="T130" s="539"/>
      <c r="U130" s="539"/>
      <c r="V130" s="539"/>
      <c r="W130" s="396"/>
      <c r="X130" s="397"/>
      <c r="Y130" s="399"/>
      <c r="Z130" s="251" t="str">
        <f>IFERROR(VLOOKUP(Y130,【参考】数式用!$A$3:$B$59, 2, FALSE), "")</f>
        <v/>
      </c>
      <c r="AA130" s="252"/>
      <c r="AC130" s="408" t="e">
        <f>VLOOKUP(Y130,【参考】数式用!$A$3:$O$59,15,FALSE)</f>
        <v>#N/A</v>
      </c>
    </row>
    <row r="131" spans="1:29" ht="33.950000000000003" customHeight="1">
      <c r="A131" s="132"/>
      <c r="B131" s="253">
        <f t="shared" si="1"/>
        <v>92</v>
      </c>
      <c r="C131" s="531"/>
      <c r="D131" s="532"/>
      <c r="E131" s="532"/>
      <c r="F131" s="532"/>
      <c r="G131" s="532"/>
      <c r="H131" s="532"/>
      <c r="I131" s="532"/>
      <c r="J131" s="532"/>
      <c r="K131" s="532"/>
      <c r="L131" s="533"/>
      <c r="M131" s="536"/>
      <c r="N131" s="537"/>
      <c r="O131" s="537"/>
      <c r="P131" s="537"/>
      <c r="Q131" s="538"/>
      <c r="R131" s="539"/>
      <c r="S131" s="539"/>
      <c r="T131" s="539"/>
      <c r="U131" s="539"/>
      <c r="V131" s="539"/>
      <c r="W131" s="396"/>
      <c r="X131" s="397"/>
      <c r="Y131" s="399"/>
      <c r="Z131" s="251" t="str">
        <f>IFERROR(VLOOKUP(Y131,【参考】数式用!$A$3:$B$59, 2, FALSE), "")</f>
        <v/>
      </c>
      <c r="AA131" s="252"/>
      <c r="AC131" s="408" t="e">
        <f>VLOOKUP(Y131,【参考】数式用!$A$3:$O$59,15,FALSE)</f>
        <v>#N/A</v>
      </c>
    </row>
    <row r="132" spans="1:29" ht="33.950000000000003" customHeight="1">
      <c r="A132" s="132"/>
      <c r="B132" s="253">
        <f t="shared" si="1"/>
        <v>93</v>
      </c>
      <c r="C132" s="531"/>
      <c r="D132" s="532"/>
      <c r="E132" s="532"/>
      <c r="F132" s="532"/>
      <c r="G132" s="532"/>
      <c r="H132" s="532"/>
      <c r="I132" s="532"/>
      <c r="J132" s="532"/>
      <c r="K132" s="532"/>
      <c r="L132" s="533"/>
      <c r="M132" s="536"/>
      <c r="N132" s="537"/>
      <c r="O132" s="537"/>
      <c r="P132" s="537"/>
      <c r="Q132" s="538"/>
      <c r="R132" s="539"/>
      <c r="S132" s="539"/>
      <c r="T132" s="539"/>
      <c r="U132" s="539"/>
      <c r="V132" s="539"/>
      <c r="W132" s="396"/>
      <c r="X132" s="397"/>
      <c r="Y132" s="399"/>
      <c r="Z132" s="251" t="str">
        <f>IFERROR(VLOOKUP(Y132,【参考】数式用!$A$3:$B$59, 2, FALSE), "")</f>
        <v/>
      </c>
      <c r="AA132" s="252"/>
      <c r="AC132" s="408" t="e">
        <f>VLOOKUP(Y132,【参考】数式用!$A$3:$O$59,15,FALSE)</f>
        <v>#N/A</v>
      </c>
    </row>
    <row r="133" spans="1:29" ht="33.950000000000003" customHeight="1">
      <c r="A133" s="132"/>
      <c r="B133" s="253">
        <f t="shared" si="1"/>
        <v>94</v>
      </c>
      <c r="C133" s="531"/>
      <c r="D133" s="532"/>
      <c r="E133" s="532"/>
      <c r="F133" s="532"/>
      <c r="G133" s="532"/>
      <c r="H133" s="532"/>
      <c r="I133" s="532"/>
      <c r="J133" s="532"/>
      <c r="K133" s="532"/>
      <c r="L133" s="533"/>
      <c r="M133" s="536"/>
      <c r="N133" s="537"/>
      <c r="O133" s="537"/>
      <c r="P133" s="537"/>
      <c r="Q133" s="538"/>
      <c r="R133" s="539"/>
      <c r="S133" s="539"/>
      <c r="T133" s="539"/>
      <c r="U133" s="539"/>
      <c r="V133" s="539"/>
      <c r="W133" s="396"/>
      <c r="X133" s="397"/>
      <c r="Y133" s="399"/>
      <c r="Z133" s="251" t="str">
        <f>IFERROR(VLOOKUP(Y133,【参考】数式用!$A$3:$B$59, 2, FALSE), "")</f>
        <v/>
      </c>
      <c r="AA133" s="252"/>
      <c r="AC133" s="408" t="e">
        <f>VLOOKUP(Y133,【参考】数式用!$A$3:$O$59,15,FALSE)</f>
        <v>#N/A</v>
      </c>
    </row>
    <row r="134" spans="1:29" ht="33.950000000000003" customHeight="1">
      <c r="A134" s="132"/>
      <c r="B134" s="253">
        <f t="shared" si="1"/>
        <v>95</v>
      </c>
      <c r="C134" s="531"/>
      <c r="D134" s="532"/>
      <c r="E134" s="532"/>
      <c r="F134" s="532"/>
      <c r="G134" s="532"/>
      <c r="H134" s="532"/>
      <c r="I134" s="532"/>
      <c r="J134" s="532"/>
      <c r="K134" s="532"/>
      <c r="L134" s="533"/>
      <c r="M134" s="536"/>
      <c r="N134" s="537"/>
      <c r="O134" s="537"/>
      <c r="P134" s="537"/>
      <c r="Q134" s="538"/>
      <c r="R134" s="539"/>
      <c r="S134" s="539"/>
      <c r="T134" s="539"/>
      <c r="U134" s="539"/>
      <c r="V134" s="539"/>
      <c r="W134" s="396"/>
      <c r="X134" s="397"/>
      <c r="Y134" s="399"/>
      <c r="Z134" s="251" t="str">
        <f>IFERROR(VLOOKUP(Y134,【参考】数式用!$A$3:$B$59, 2, FALSE), "")</f>
        <v/>
      </c>
      <c r="AA134" s="252"/>
      <c r="AC134" s="408" t="e">
        <f>VLOOKUP(Y134,【参考】数式用!$A$3:$O$59,15,FALSE)</f>
        <v>#N/A</v>
      </c>
    </row>
    <row r="135" spans="1:29" ht="33.950000000000003" customHeight="1">
      <c r="A135" s="132"/>
      <c r="B135" s="253">
        <f t="shared" si="1"/>
        <v>96</v>
      </c>
      <c r="C135" s="531"/>
      <c r="D135" s="532"/>
      <c r="E135" s="532"/>
      <c r="F135" s="532"/>
      <c r="G135" s="532"/>
      <c r="H135" s="532"/>
      <c r="I135" s="532"/>
      <c r="J135" s="532"/>
      <c r="K135" s="532"/>
      <c r="L135" s="533"/>
      <c r="M135" s="536"/>
      <c r="N135" s="537"/>
      <c r="O135" s="537"/>
      <c r="P135" s="537"/>
      <c r="Q135" s="538"/>
      <c r="R135" s="539"/>
      <c r="S135" s="539"/>
      <c r="T135" s="539"/>
      <c r="U135" s="539"/>
      <c r="V135" s="539"/>
      <c r="W135" s="396"/>
      <c r="X135" s="397"/>
      <c r="Y135" s="399"/>
      <c r="Z135" s="251" t="str">
        <f>IFERROR(VLOOKUP(Y135,【参考】数式用!$A$3:$B$59, 2, FALSE), "")</f>
        <v/>
      </c>
      <c r="AA135" s="252"/>
      <c r="AC135" s="408" t="e">
        <f>VLOOKUP(Y135,【参考】数式用!$A$3:$O$59,15,FALSE)</f>
        <v>#N/A</v>
      </c>
    </row>
    <row r="136" spans="1:29" ht="33.950000000000003" customHeight="1">
      <c r="A136" s="132"/>
      <c r="B136" s="253">
        <f t="shared" si="1"/>
        <v>97</v>
      </c>
      <c r="C136" s="531"/>
      <c r="D136" s="532"/>
      <c r="E136" s="532"/>
      <c r="F136" s="532"/>
      <c r="G136" s="532"/>
      <c r="H136" s="532"/>
      <c r="I136" s="532"/>
      <c r="J136" s="532"/>
      <c r="K136" s="532"/>
      <c r="L136" s="533"/>
      <c r="M136" s="536"/>
      <c r="N136" s="537"/>
      <c r="O136" s="537"/>
      <c r="P136" s="537"/>
      <c r="Q136" s="538"/>
      <c r="R136" s="539"/>
      <c r="S136" s="539"/>
      <c r="T136" s="539"/>
      <c r="U136" s="539"/>
      <c r="V136" s="539"/>
      <c r="W136" s="396"/>
      <c r="X136" s="397"/>
      <c r="Y136" s="399"/>
      <c r="Z136" s="251" t="str">
        <f>IFERROR(VLOOKUP(Y136,【参考】数式用!$A$3:$B$59, 2, FALSE), "")</f>
        <v/>
      </c>
      <c r="AA136" s="252"/>
      <c r="AC136" s="408" t="e">
        <f>VLOOKUP(Y136,【参考】数式用!$A$3:$O$59,15,FALSE)</f>
        <v>#N/A</v>
      </c>
    </row>
    <row r="137" spans="1:29" ht="33.950000000000003" customHeight="1">
      <c r="A137" s="132"/>
      <c r="B137" s="253">
        <f t="shared" si="1"/>
        <v>98</v>
      </c>
      <c r="C137" s="531"/>
      <c r="D137" s="532"/>
      <c r="E137" s="532"/>
      <c r="F137" s="532"/>
      <c r="G137" s="532"/>
      <c r="H137" s="532"/>
      <c r="I137" s="532"/>
      <c r="J137" s="532"/>
      <c r="K137" s="532"/>
      <c r="L137" s="533"/>
      <c r="M137" s="536"/>
      <c r="N137" s="537"/>
      <c r="O137" s="537"/>
      <c r="P137" s="537"/>
      <c r="Q137" s="538"/>
      <c r="R137" s="539"/>
      <c r="S137" s="539"/>
      <c r="T137" s="539"/>
      <c r="U137" s="539"/>
      <c r="V137" s="539"/>
      <c r="W137" s="396"/>
      <c r="X137" s="397"/>
      <c r="Y137" s="399"/>
      <c r="Z137" s="251" t="str">
        <f>IFERROR(VLOOKUP(Y137,【参考】数式用!$A$3:$B$59, 2, FALSE), "")</f>
        <v/>
      </c>
      <c r="AA137" s="252"/>
      <c r="AC137" s="408" t="e">
        <f>VLOOKUP(Y137,【参考】数式用!$A$3:$O$59,15,FALSE)</f>
        <v>#N/A</v>
      </c>
    </row>
    <row r="138" spans="1:29" ht="33.950000000000003" customHeight="1">
      <c r="A138" s="132"/>
      <c r="B138" s="253">
        <f t="shared" si="1"/>
        <v>99</v>
      </c>
      <c r="C138" s="531"/>
      <c r="D138" s="532"/>
      <c r="E138" s="532"/>
      <c r="F138" s="532"/>
      <c r="G138" s="532"/>
      <c r="H138" s="532"/>
      <c r="I138" s="532"/>
      <c r="J138" s="532"/>
      <c r="K138" s="532"/>
      <c r="L138" s="533"/>
      <c r="M138" s="536"/>
      <c r="N138" s="537"/>
      <c r="O138" s="537"/>
      <c r="P138" s="537"/>
      <c r="Q138" s="538"/>
      <c r="R138" s="539"/>
      <c r="S138" s="539"/>
      <c r="T138" s="539"/>
      <c r="U138" s="539"/>
      <c r="V138" s="539"/>
      <c r="W138" s="396"/>
      <c r="X138" s="397"/>
      <c r="Y138" s="399"/>
      <c r="Z138" s="251" t="str">
        <f>IFERROR(VLOOKUP(Y138,【参考】数式用!$A$3:$B$59, 2, FALSE), "")</f>
        <v/>
      </c>
      <c r="AA138" s="252"/>
      <c r="AC138" s="408" t="e">
        <f>VLOOKUP(Y138,【参考】数式用!$A$3:$O$59,15,FALSE)</f>
        <v>#N/A</v>
      </c>
    </row>
    <row r="139" spans="1:29" ht="33.950000000000003" customHeight="1">
      <c r="A139" s="132"/>
      <c r="B139" s="253">
        <f t="shared" si="1"/>
        <v>100</v>
      </c>
      <c r="C139" s="531"/>
      <c r="D139" s="532"/>
      <c r="E139" s="532"/>
      <c r="F139" s="532"/>
      <c r="G139" s="532"/>
      <c r="H139" s="532"/>
      <c r="I139" s="532"/>
      <c r="J139" s="532"/>
      <c r="K139" s="532"/>
      <c r="L139" s="533"/>
      <c r="M139" s="536"/>
      <c r="N139" s="537"/>
      <c r="O139" s="537"/>
      <c r="P139" s="537"/>
      <c r="Q139" s="538"/>
      <c r="R139" s="539"/>
      <c r="S139" s="539"/>
      <c r="T139" s="539"/>
      <c r="U139" s="539"/>
      <c r="V139" s="539"/>
      <c r="W139" s="396"/>
      <c r="X139" s="397"/>
      <c r="Y139" s="399"/>
      <c r="Z139" s="251" t="str">
        <f>IFERROR(VLOOKUP(Y139,【参考】数式用!$A$3:$B$59, 2, FALSE), "")</f>
        <v/>
      </c>
      <c r="AA139" s="252"/>
      <c r="AC139" s="408" t="e">
        <f>VLOOKUP(Y139,【参考】数式用!$A$3:$O$59,15,FALSE)</f>
        <v>#N/A</v>
      </c>
    </row>
  </sheetData>
  <sheetProtection algorithmName="SHA-512" hashValue="9SiKOiLmCPHgRvK26ukAC4wZKw7wWRa3gzgr0BwM1WzhLeswBIV0X/bPwP27tL/ayK8mDJEX5CQH2BS/iOHfgw==" saltValue="9ESLIndudT/nAxIYGqhEBw==" spinCount="100000" sheet="1" formatCells="0" formatColumns="0" formatRows="0" sort="0" autoFilter="0"/>
  <mergeCells count="337">
    <mergeCell ref="R136:V136"/>
    <mergeCell ref="M137:Q137"/>
    <mergeCell ref="R137:V137"/>
    <mergeCell ref="C104:L104"/>
    <mergeCell ref="C105:L105"/>
    <mergeCell ref="C106:L106"/>
    <mergeCell ref="C107:L107"/>
    <mergeCell ref="C108:L108"/>
    <mergeCell ref="C109:L109"/>
    <mergeCell ref="C110:L110"/>
    <mergeCell ref="C111:L111"/>
    <mergeCell ref="C112:L112"/>
    <mergeCell ref="R126:V126"/>
    <mergeCell ref="R127:V127"/>
    <mergeCell ref="R128:V128"/>
    <mergeCell ref="R119:V119"/>
    <mergeCell ref="R120:V120"/>
    <mergeCell ref="R121:V121"/>
    <mergeCell ref="R122:V122"/>
    <mergeCell ref="M123:Q123"/>
    <mergeCell ref="R123:V123"/>
    <mergeCell ref="M124:Q124"/>
    <mergeCell ref="R124:V124"/>
    <mergeCell ref="M115:Q115"/>
    <mergeCell ref="C139:L139"/>
    <mergeCell ref="C125:L125"/>
    <mergeCell ref="C126:L126"/>
    <mergeCell ref="C127:L127"/>
    <mergeCell ref="C128:L128"/>
    <mergeCell ref="C129:L129"/>
    <mergeCell ref="C130:L130"/>
    <mergeCell ref="C131:L131"/>
    <mergeCell ref="C132:L132"/>
    <mergeCell ref="C133:L133"/>
    <mergeCell ref="C134:L134"/>
    <mergeCell ref="C135:L135"/>
    <mergeCell ref="C136:L136"/>
    <mergeCell ref="C137:L137"/>
    <mergeCell ref="M125:Q125"/>
    <mergeCell ref="M114:Q114"/>
    <mergeCell ref="C138:L138"/>
    <mergeCell ref="C122:L122"/>
    <mergeCell ref="C123:L123"/>
    <mergeCell ref="C124:L124"/>
    <mergeCell ref="M136:Q136"/>
    <mergeCell ref="M126:Q126"/>
    <mergeCell ref="M127:Q127"/>
    <mergeCell ref="M128:Q128"/>
    <mergeCell ref="M119:Q119"/>
    <mergeCell ref="M120:Q120"/>
    <mergeCell ref="M121:Q121"/>
    <mergeCell ref="M122:Q122"/>
    <mergeCell ref="C113:L113"/>
    <mergeCell ref="C114:L114"/>
    <mergeCell ref="C115:L115"/>
    <mergeCell ref="C116:L116"/>
    <mergeCell ref="C117:L117"/>
    <mergeCell ref="C118:L118"/>
    <mergeCell ref="C119:L119"/>
    <mergeCell ref="C120:L120"/>
    <mergeCell ref="C121:L121"/>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92:L92"/>
    <mergeCell ref="C93:L93"/>
    <mergeCell ref="C94:L94"/>
    <mergeCell ref="C95:L95"/>
    <mergeCell ref="C96:L96"/>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R115:V115"/>
    <mergeCell ref="M116:Q116"/>
    <mergeCell ref="R116:V116"/>
    <mergeCell ref="M117:Q117"/>
    <mergeCell ref="R117:V117"/>
    <mergeCell ref="M118:Q118"/>
    <mergeCell ref="R118:V11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R125:V125"/>
    <mergeCell ref="M138:Q138"/>
    <mergeCell ref="M105:Q105"/>
    <mergeCell ref="R105:V105"/>
    <mergeCell ref="M106:Q106"/>
    <mergeCell ref="R106:V106"/>
    <mergeCell ref="M107:Q107"/>
    <mergeCell ref="R107:V107"/>
    <mergeCell ref="M108:Q108"/>
    <mergeCell ref="R108:V108"/>
    <mergeCell ref="R114:V114"/>
    <mergeCell ref="M109:Q109"/>
    <mergeCell ref="R109:V109"/>
    <mergeCell ref="M110:Q110"/>
    <mergeCell ref="R110:V110"/>
    <mergeCell ref="M111:Q111"/>
    <mergeCell ref="R111:V111"/>
    <mergeCell ref="M112:Q112"/>
    <mergeCell ref="R112:V112"/>
    <mergeCell ref="M113:Q113"/>
    <mergeCell ref="R113:V113"/>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C60:L60"/>
    <mergeCell ref="M65:Q65"/>
    <mergeCell ref="R65:V65"/>
    <mergeCell ref="M66:Q66"/>
    <mergeCell ref="R66:V66"/>
    <mergeCell ref="M67:Q67"/>
    <mergeCell ref="R67:V67"/>
    <mergeCell ref="M62:Q62"/>
    <mergeCell ref="R62:V62"/>
    <mergeCell ref="M63:Q63"/>
    <mergeCell ref="R63:V63"/>
    <mergeCell ref="M64:Q64"/>
    <mergeCell ref="R64:V64"/>
    <mergeCell ref="C61:L61"/>
    <mergeCell ref="C62:L62"/>
    <mergeCell ref="C63:L63"/>
    <mergeCell ref="C64:L64"/>
    <mergeCell ref="C65:L65"/>
    <mergeCell ref="C66:L66"/>
    <mergeCell ref="C67:L67"/>
    <mergeCell ref="M60:Q60"/>
    <mergeCell ref="R60:V60"/>
    <mergeCell ref="M61:Q61"/>
    <mergeCell ref="R61:V61"/>
    <mergeCell ref="M56:Q56"/>
    <mergeCell ref="R56:V56"/>
    <mergeCell ref="M57:Q57"/>
    <mergeCell ref="R57:V57"/>
    <mergeCell ref="M58:Q58"/>
    <mergeCell ref="R58:V58"/>
    <mergeCell ref="R44:V44"/>
    <mergeCell ref="M45:Q45"/>
    <mergeCell ref="R45:V45"/>
    <mergeCell ref="M46:Q46"/>
    <mergeCell ref="R46:V46"/>
    <mergeCell ref="M54:Q54"/>
    <mergeCell ref="R54:V54"/>
    <mergeCell ref="R48:V48"/>
    <mergeCell ref="M49:Q49"/>
    <mergeCell ref="R49:V49"/>
    <mergeCell ref="C44:L44"/>
    <mergeCell ref="M59:Q59"/>
    <mergeCell ref="R59:V59"/>
    <mergeCell ref="C50:L50"/>
    <mergeCell ref="C51:L51"/>
    <mergeCell ref="C52:L52"/>
    <mergeCell ref="C53:L53"/>
    <mergeCell ref="C54:L54"/>
    <mergeCell ref="C55:L55"/>
    <mergeCell ref="C56:L56"/>
    <mergeCell ref="C57:L57"/>
    <mergeCell ref="C58:L58"/>
    <mergeCell ref="C59:L59"/>
    <mergeCell ref="M55:Q55"/>
    <mergeCell ref="R55:V55"/>
    <mergeCell ref="M50:Q50"/>
    <mergeCell ref="R50:V50"/>
    <mergeCell ref="M51:Q51"/>
    <mergeCell ref="R51:V51"/>
    <mergeCell ref="M52:Q52"/>
    <mergeCell ref="R52:V52"/>
    <mergeCell ref="M47:Q47"/>
    <mergeCell ref="R47:V47"/>
    <mergeCell ref="M48:Q48"/>
    <mergeCell ref="C45:L45"/>
    <mergeCell ref="C46:L46"/>
    <mergeCell ref="C47:L47"/>
    <mergeCell ref="C48:L48"/>
    <mergeCell ref="C38:L39"/>
    <mergeCell ref="M38:Q39"/>
    <mergeCell ref="M53:Q53"/>
    <mergeCell ref="R53:V53"/>
    <mergeCell ref="C49:L49"/>
    <mergeCell ref="M41:Q41"/>
    <mergeCell ref="R41:V41"/>
    <mergeCell ref="M43:Q43"/>
    <mergeCell ref="R43:V43"/>
    <mergeCell ref="R39:V39"/>
    <mergeCell ref="M40:Q40"/>
    <mergeCell ref="R40:V40"/>
    <mergeCell ref="R38:W38"/>
    <mergeCell ref="C40:L40"/>
    <mergeCell ref="C41:L41"/>
    <mergeCell ref="C42:L42"/>
    <mergeCell ref="C43:L43"/>
    <mergeCell ref="M42:Q42"/>
    <mergeCell ref="R42:V42"/>
    <mergeCell ref="M44:Q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Z38:Z39"/>
    <mergeCell ref="B18:F18"/>
    <mergeCell ref="C25:L25"/>
    <mergeCell ref="M25:X25"/>
    <mergeCell ref="C26:L26"/>
    <mergeCell ref="C23:L23"/>
    <mergeCell ref="M23:X23"/>
    <mergeCell ref="C24:L24"/>
    <mergeCell ref="A36:Y36"/>
    <mergeCell ref="B38:B39"/>
    <mergeCell ref="X38:X39"/>
    <mergeCell ref="Y38:Y39"/>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1:L139" xr:uid="{64CB5DAE-65A5-4152-BED5-DC138790116F}">
      <formula1>10</formula1>
    </dataValidation>
    <dataValidation type="list" allowBlank="1" showInputMessage="1" showErrorMessage="1" sqref="W40:W139" xr:uid="{224BD630-20AE-4C46-BE2B-7FD277542267}">
      <formula1>INDIRECT(R40)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40"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R40:V139</xm:sqref>
        </x14:dataValidation>
        <x14:dataValidation type="list" allowBlank="1" showInputMessage="1" showErrorMessage="1" xr:uid="{0DF2E7E9-1B53-470F-8E96-282EE4F5D3C5}">
          <x14:formula1>
            <xm:f>【参考】数式用!$A$5:$A$59</xm:f>
          </x14:formula1>
          <xm:sqref>Y40:Y139</xm:sqref>
        </x14:dataValidation>
        <x14:dataValidation type="list" allowBlank="1" showInputMessage="1" showErrorMessage="1" xr:uid="{2448FB38-46BA-4FFF-B3EA-AE449C258B1A}">
          <x14:formula1>
            <xm:f>【参考】数式用!$Q$2:$Q$3</xm:f>
          </x14:formula1>
          <xm:sqref>Z36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heetViews>
  <sheetFormatPr defaultColWidth="9" defaultRowHeight="13.5"/>
  <cols>
    <col min="1" max="1" width="2.5" customWidth="1"/>
    <col min="2" max="2" width="2.875" customWidth="1"/>
    <col min="3" max="5" width="2.5" customWidth="1"/>
    <col min="6" max="6" width="2.75" customWidth="1"/>
    <col min="7" max="7" width="2.5" customWidth="1"/>
    <col min="8" max="8" width="3.25" customWidth="1"/>
    <col min="9" max="15" width="2.5" customWidth="1"/>
    <col min="16" max="16" width="8.5" customWidth="1"/>
    <col min="17" max="17" width="5" customWidth="1"/>
    <col min="18" max="18" width="2.5" customWidth="1"/>
    <col min="19" max="20" width="3.5" customWidth="1"/>
    <col min="21" max="21" width="5.5" customWidth="1"/>
    <col min="22" max="22" width="3.5" customWidth="1"/>
    <col min="23" max="34" width="2.5" customWidth="1"/>
    <col min="35" max="36" width="3.5" customWidth="1"/>
    <col min="37" max="37" width="3.875" customWidth="1"/>
    <col min="38" max="38" width="2.5" customWidth="1"/>
    <col min="39" max="39" width="17.5" hidden="1" customWidth="1"/>
    <col min="40" max="40" width="8.875" hidden="1" customWidth="1"/>
    <col min="41" max="42" width="6.5" hidden="1" customWidth="1"/>
    <col min="43" max="53" width="6.5" customWidth="1"/>
    <col min="54" max="54" width="2.5" customWidth="1"/>
    <col min="55" max="56" width="6.5" customWidth="1"/>
    <col min="57" max="57" width="18.5" customWidth="1"/>
    <col min="58" max="60" width="6.5" customWidth="1"/>
  </cols>
  <sheetData>
    <row r="1" spans="1:50" ht="19.5" customHeight="1">
      <c r="A1" s="38"/>
      <c r="B1" s="37" t="s">
        <v>48</v>
      </c>
      <c r="C1" s="37"/>
      <c r="D1" s="37"/>
      <c r="E1" s="37"/>
      <c r="F1" s="37"/>
      <c r="G1" s="37"/>
      <c r="H1" s="37"/>
      <c r="I1" s="37"/>
      <c r="J1" s="37"/>
      <c r="K1" s="37"/>
      <c r="L1" s="37"/>
      <c r="M1" s="37"/>
      <c r="N1" s="37"/>
      <c r="O1" s="37"/>
      <c r="P1" s="37"/>
      <c r="Q1" s="37"/>
      <c r="R1" s="37"/>
      <c r="S1" s="37"/>
      <c r="T1" s="37"/>
      <c r="U1" s="37"/>
      <c r="V1" s="37"/>
      <c r="W1" s="37"/>
      <c r="X1" s="37"/>
      <c r="Y1" s="37"/>
      <c r="Z1" s="699" t="s">
        <v>49</v>
      </c>
      <c r="AA1" s="699"/>
      <c r="AB1" s="699"/>
      <c r="AC1" s="699"/>
      <c r="AD1" s="699" t="str">
        <f>IF(基本情報入力シート!G18="","",基本情報入力シート!G18)</f>
        <v>東京都</v>
      </c>
      <c r="AE1" s="699"/>
      <c r="AF1" s="699"/>
      <c r="AG1" s="699"/>
      <c r="AH1" s="699"/>
      <c r="AI1" s="699"/>
      <c r="AJ1" s="699"/>
      <c r="AK1" s="699"/>
      <c r="AL1" s="38"/>
    </row>
    <row r="2" spans="1:50" ht="12" customHeight="1">
      <c r="A2" s="38"/>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8"/>
    </row>
    <row r="3" spans="1:50" ht="16.5" customHeight="1">
      <c r="A3" s="38"/>
      <c r="B3" s="667" t="s">
        <v>2245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row>
    <row r="4" spans="1:50" ht="5.0999999999999996" customHeight="1">
      <c r="A4" s="38"/>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row>
    <row r="5" spans="1:50" ht="20.25" customHeight="1">
      <c r="A5" s="38"/>
      <c r="B5" s="65" t="s">
        <v>50</v>
      </c>
      <c r="C5" s="37"/>
      <c r="D5" s="37"/>
      <c r="E5" s="37"/>
      <c r="F5" s="37"/>
      <c r="G5" s="37"/>
      <c r="H5" s="37"/>
      <c r="I5" s="37"/>
      <c r="J5" s="37"/>
      <c r="K5" s="37"/>
      <c r="L5" s="37"/>
      <c r="M5" s="37"/>
      <c r="N5" s="37"/>
      <c r="O5" s="37"/>
      <c r="P5" s="37"/>
      <c r="Q5" s="37"/>
      <c r="R5" s="37"/>
      <c r="S5" s="37"/>
      <c r="T5" s="37"/>
      <c r="U5" s="37"/>
      <c r="V5" s="37"/>
      <c r="W5" s="37"/>
      <c r="X5" s="37"/>
      <c r="Y5" s="37"/>
      <c r="Z5" s="37"/>
      <c r="AA5" s="37"/>
      <c r="AC5" s="37"/>
      <c r="AD5" s="37"/>
      <c r="AE5" s="37"/>
      <c r="AF5" s="37"/>
      <c r="AG5" s="37"/>
      <c r="AH5" s="37"/>
      <c r="AI5" s="37"/>
      <c r="AJ5" s="37"/>
      <c r="AK5" s="37"/>
      <c r="AL5" s="38"/>
    </row>
    <row r="6" spans="1:50" s="67" customFormat="1" ht="13.5" customHeight="1">
      <c r="A6" s="66"/>
      <c r="B6" s="718" t="s">
        <v>12</v>
      </c>
      <c r="C6" s="719"/>
      <c r="D6" s="719"/>
      <c r="E6" s="719"/>
      <c r="F6" s="719"/>
      <c r="G6" s="719"/>
      <c r="H6" s="715" t="str">
        <f>IF(基本情報入力シート!M22="","",基本情報入力シート!M22)</f>
        <v>○○ケアサービス</v>
      </c>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7"/>
      <c r="AL6" s="66"/>
    </row>
    <row r="7" spans="1:50" s="67" customFormat="1" ht="22.5" customHeight="1">
      <c r="A7" s="66"/>
      <c r="B7" s="709" t="s">
        <v>11</v>
      </c>
      <c r="C7" s="710"/>
      <c r="D7" s="710"/>
      <c r="E7" s="710"/>
      <c r="F7" s="710"/>
      <c r="G7" s="710"/>
      <c r="H7" s="720" t="str">
        <f>IF(基本情報入力シート!M23="","",基本情報入力シート!M23)</f>
        <v>○○ケアサービス</v>
      </c>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2"/>
      <c r="AL7" s="66"/>
    </row>
    <row r="8" spans="1:50" s="67" customFormat="1" ht="12.75" customHeight="1">
      <c r="A8" s="66"/>
      <c r="B8" s="703" t="s">
        <v>51</v>
      </c>
      <c r="C8" s="704"/>
      <c r="D8" s="704"/>
      <c r="E8" s="704"/>
      <c r="F8" s="704"/>
      <c r="G8" s="704"/>
      <c r="H8" s="68" t="s">
        <v>17</v>
      </c>
      <c r="I8" s="711" t="str">
        <f>IF(基本情報入力シート!AC24="－","",基本情報入力シート!AC24)</f>
        <v>100－1000</v>
      </c>
      <c r="J8" s="711"/>
      <c r="K8" s="711"/>
      <c r="L8" s="711"/>
      <c r="M8" s="711"/>
      <c r="N8" s="69"/>
      <c r="O8" s="70"/>
      <c r="P8" s="70"/>
      <c r="Q8" s="70"/>
      <c r="R8" s="70"/>
      <c r="S8" s="70"/>
      <c r="T8" s="70"/>
      <c r="U8" s="70"/>
      <c r="V8" s="70"/>
      <c r="W8" s="70"/>
      <c r="X8" s="70"/>
      <c r="Y8" s="70"/>
      <c r="Z8" s="70"/>
      <c r="AA8" s="70"/>
      <c r="AB8" s="70"/>
      <c r="AC8" s="70"/>
      <c r="AD8" s="70"/>
      <c r="AE8" s="70"/>
      <c r="AF8" s="70"/>
      <c r="AG8" s="70"/>
      <c r="AH8" s="70"/>
      <c r="AI8" s="70"/>
      <c r="AJ8" s="70"/>
      <c r="AK8" s="71"/>
      <c r="AL8" s="66"/>
    </row>
    <row r="9" spans="1:50" s="67" customFormat="1" ht="12" customHeight="1">
      <c r="A9" s="66"/>
      <c r="B9" s="705"/>
      <c r="C9" s="706"/>
      <c r="D9" s="706"/>
      <c r="E9" s="706"/>
      <c r="F9" s="706"/>
      <c r="G9" s="706"/>
      <c r="H9" s="723" t="str">
        <f>IF(基本情報入力シート!M25="","",基本情報入力シート!M25)</f>
        <v>東京都千代田区１－１－１－</v>
      </c>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5"/>
      <c r="AL9" s="66"/>
    </row>
    <row r="10" spans="1:50" s="67" customFormat="1" ht="12" customHeight="1">
      <c r="A10" s="66"/>
      <c r="B10" s="707"/>
      <c r="C10" s="708"/>
      <c r="D10" s="708"/>
      <c r="E10" s="708"/>
      <c r="F10" s="708"/>
      <c r="G10" s="708"/>
      <c r="H10" s="700" t="str">
        <f>IF(基本情報入力シート!M26="","",基本情報入力シート!M26)</f>
        <v>○○ビル○○号室</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66"/>
    </row>
    <row r="11" spans="1:50" s="67" customFormat="1" ht="15" customHeight="1">
      <c r="A11" s="66"/>
      <c r="B11" s="713" t="s">
        <v>12</v>
      </c>
      <c r="C11" s="714"/>
      <c r="D11" s="714"/>
      <c r="E11" s="714"/>
      <c r="F11" s="714"/>
      <c r="G11" s="714"/>
      <c r="H11" s="715" t="str">
        <f>IF(基本情報入力シート!M29="","",基本情報入力シート!M29)</f>
        <v>コウロウ　タロウ</v>
      </c>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7"/>
      <c r="AL11" s="66"/>
      <c r="AT11" s="72"/>
      <c r="AU11" s="72"/>
      <c r="AV11" s="72"/>
      <c r="AW11" s="72"/>
      <c r="AX11" s="72"/>
    </row>
    <row r="12" spans="1:50" s="67" customFormat="1" ht="22.5" customHeight="1">
      <c r="A12" s="66"/>
      <c r="B12" s="705" t="s">
        <v>52</v>
      </c>
      <c r="C12" s="706"/>
      <c r="D12" s="706"/>
      <c r="E12" s="706"/>
      <c r="F12" s="706"/>
      <c r="G12" s="706"/>
      <c r="H12" s="700" t="str">
        <f>IF(基本情報入力シート!M30="","",基本情報入力シート!M30)</f>
        <v>厚労　太郎</v>
      </c>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2"/>
      <c r="AL12" s="66"/>
      <c r="AT12" s="72"/>
      <c r="AU12" s="72"/>
      <c r="AV12" s="72"/>
      <c r="AW12" s="72"/>
      <c r="AX12" s="72"/>
    </row>
    <row r="13" spans="1:50" s="67" customFormat="1" ht="17.25" customHeight="1">
      <c r="A13" s="66"/>
      <c r="B13" s="726" t="s">
        <v>31</v>
      </c>
      <c r="C13" s="726"/>
      <c r="D13" s="726"/>
      <c r="E13" s="726"/>
      <c r="F13" s="726"/>
      <c r="G13" s="726"/>
      <c r="H13" s="712" t="s">
        <v>32</v>
      </c>
      <c r="I13" s="712"/>
      <c r="J13" s="712"/>
      <c r="K13" s="709"/>
      <c r="L13" s="666" t="str">
        <f>IF(基本情報入力シート!M31="","",基本情報入力シート!M31)</f>
        <v>000-0000-0000</v>
      </c>
      <c r="M13" s="666"/>
      <c r="N13" s="666"/>
      <c r="O13" s="666"/>
      <c r="P13" s="666"/>
      <c r="Q13" s="666"/>
      <c r="R13" s="666"/>
      <c r="S13" s="666"/>
      <c r="T13" s="666"/>
      <c r="U13" s="666"/>
      <c r="V13" s="726" t="s">
        <v>34</v>
      </c>
      <c r="W13" s="726"/>
      <c r="X13" s="726"/>
      <c r="Y13" s="726"/>
      <c r="Z13" s="666" t="str">
        <f>IF(基本情報入力シート!M32="","",基本情報入力シート!M32)</f>
        <v>aaa@aaa.com</v>
      </c>
      <c r="AA13" s="666"/>
      <c r="AB13" s="666"/>
      <c r="AC13" s="666"/>
      <c r="AD13" s="666"/>
      <c r="AE13" s="666"/>
      <c r="AF13" s="666"/>
      <c r="AG13" s="666"/>
      <c r="AH13" s="666"/>
      <c r="AI13" s="666"/>
      <c r="AJ13" s="666"/>
      <c r="AK13" s="666"/>
      <c r="AL13" s="66"/>
      <c r="AT13" s="72"/>
      <c r="AU13" s="72"/>
      <c r="AV13" s="72"/>
      <c r="AW13" s="72"/>
      <c r="AX13" s="72"/>
    </row>
    <row r="14" spans="1:50" ht="6" customHeight="1">
      <c r="A14" s="38"/>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8"/>
      <c r="AS14" s="73"/>
    </row>
    <row r="15" spans="1:50" ht="18" customHeight="1">
      <c r="A15" s="38"/>
      <c r="B15" s="74" t="s">
        <v>53</v>
      </c>
      <c r="C15" s="75"/>
      <c r="D15" s="75"/>
      <c r="E15" s="75"/>
      <c r="F15" s="75"/>
      <c r="G15" s="37"/>
      <c r="H15" s="75"/>
      <c r="I15" s="75"/>
      <c r="J15" s="75"/>
      <c r="K15" s="75"/>
      <c r="L15" s="76"/>
      <c r="M15" s="77"/>
      <c r="N15" s="37"/>
      <c r="O15" s="76"/>
      <c r="P15" s="76"/>
      <c r="Q15" s="76"/>
      <c r="R15" s="76"/>
      <c r="S15" s="76"/>
      <c r="T15" s="76"/>
      <c r="U15" s="76"/>
      <c r="V15" s="76"/>
      <c r="W15" s="75"/>
      <c r="X15" s="75"/>
      <c r="Y15" s="75"/>
      <c r="Z15" s="75"/>
      <c r="AA15" s="76"/>
      <c r="AB15" s="76"/>
      <c r="AC15" s="38"/>
      <c r="AD15" s="38"/>
      <c r="AE15" s="76"/>
      <c r="AF15" s="76"/>
      <c r="AG15" s="76"/>
      <c r="AH15" s="76"/>
      <c r="AI15" s="76"/>
      <c r="AJ15" s="76"/>
      <c r="AK15" s="76"/>
      <c r="AL15" s="38"/>
      <c r="AT15" s="73"/>
      <c r="AU15" s="73"/>
      <c r="AV15" s="73"/>
      <c r="AW15" s="73"/>
      <c r="AX15" s="73"/>
    </row>
    <row r="16" spans="1:50" s="67" customFormat="1" ht="19.5" customHeight="1">
      <c r="A16" s="66"/>
      <c r="B16" s="78" t="s">
        <v>54</v>
      </c>
      <c r="C16" s="79"/>
      <c r="D16" s="80"/>
      <c r="E16" s="81"/>
      <c r="F16" s="81"/>
      <c r="G16" s="81"/>
      <c r="H16" s="81"/>
      <c r="I16" s="81"/>
      <c r="J16" s="81"/>
      <c r="K16" s="81"/>
      <c r="L16" s="82"/>
      <c r="M16" s="82"/>
      <c r="N16" s="82"/>
      <c r="O16" s="82"/>
      <c r="P16" s="82"/>
      <c r="Q16" s="82"/>
      <c r="R16" s="82"/>
      <c r="S16" s="82"/>
      <c r="T16" s="83"/>
      <c r="U16" s="84"/>
      <c r="V16" s="84"/>
      <c r="W16" s="85"/>
      <c r="X16" s="66"/>
      <c r="Y16" s="66"/>
      <c r="Z16" s="66"/>
      <c r="AA16" s="66"/>
      <c r="AB16" s="66"/>
      <c r="AC16" s="66"/>
      <c r="AD16" s="66"/>
      <c r="AE16" s="66"/>
      <c r="AF16" s="66"/>
      <c r="AG16" s="66"/>
      <c r="AH16" s="86"/>
      <c r="AI16" s="66"/>
      <c r="AJ16" s="66"/>
      <c r="AK16" s="66"/>
      <c r="AL16" s="66"/>
    </row>
    <row r="17" spans="1:57" s="67" customFormat="1" ht="18.75" customHeight="1" thickBot="1">
      <c r="A17" s="66"/>
      <c r="B17" s="668" t="s">
        <v>55</v>
      </c>
      <c r="C17" s="669"/>
      <c r="D17" s="669"/>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70"/>
      <c r="AD17" s="66"/>
      <c r="AE17" s="66"/>
      <c r="AF17" s="66"/>
      <c r="AG17" s="66"/>
      <c r="AH17" s="86"/>
      <c r="AI17" s="66"/>
      <c r="AJ17" s="66"/>
      <c r="AK17" s="66"/>
      <c r="AL17" s="66"/>
    </row>
    <row r="18" spans="1:57" ht="21.75" customHeight="1" thickBot="1">
      <c r="A18" s="38"/>
      <c r="B18" s="460" t="s">
        <v>56</v>
      </c>
      <c r="C18" s="664" t="s">
        <v>57</v>
      </c>
      <c r="D18" s="664"/>
      <c r="E18" s="664"/>
      <c r="F18" s="664"/>
      <c r="G18" s="664"/>
      <c r="H18" s="664"/>
      <c r="I18" s="664"/>
      <c r="J18" s="664"/>
      <c r="K18" s="664"/>
      <c r="L18" s="664"/>
      <c r="M18" s="664"/>
      <c r="N18" s="664"/>
      <c r="O18" s="664"/>
      <c r="P18" s="664"/>
      <c r="Q18" s="664"/>
      <c r="R18" s="664"/>
      <c r="S18" s="664"/>
      <c r="T18" s="664"/>
      <c r="U18" s="664"/>
      <c r="V18" s="665"/>
      <c r="W18" s="642">
        <f>'別紙様式3-2（処遇改善加算　個票）'!N5</f>
        <v>37213038</v>
      </c>
      <c r="X18" s="643"/>
      <c r="Y18" s="643"/>
      <c r="Z18" s="643"/>
      <c r="AA18" s="643"/>
      <c r="AB18" s="644"/>
      <c r="AC18" s="88" t="s">
        <v>58</v>
      </c>
      <c r="AD18" s="37" t="s">
        <v>59</v>
      </c>
      <c r="AE18" s="681" t="str">
        <f>IF(H7="", "", IFERROR(IF(W20&gt;=W18,"○","×"),""))</f>
        <v>○</v>
      </c>
      <c r="AF18" s="38"/>
      <c r="AG18" s="38"/>
      <c r="AH18" s="38"/>
      <c r="AI18" s="38"/>
      <c r="AJ18" s="38"/>
      <c r="AK18" s="38"/>
      <c r="AL18" s="38"/>
      <c r="AM18" s="38"/>
      <c r="AN18" s="38"/>
      <c r="AO18" s="38"/>
      <c r="AP18" s="38"/>
      <c r="AQ18" s="727" t="s">
        <v>60</v>
      </c>
      <c r="AR18" s="728"/>
      <c r="AS18" s="728"/>
      <c r="AT18" s="728"/>
      <c r="AU18" s="728"/>
      <c r="AV18" s="728"/>
      <c r="AW18" s="728"/>
      <c r="AX18" s="728"/>
      <c r="AY18" s="728"/>
      <c r="AZ18" s="728"/>
      <c r="BA18" s="728"/>
      <c r="BB18" s="728"/>
      <c r="BC18" s="728"/>
      <c r="BD18" s="728"/>
      <c r="BE18" s="729"/>
    </row>
    <row r="19" spans="1:57" ht="23.25" customHeight="1" thickBot="1">
      <c r="A19" s="38"/>
      <c r="B19" s="461"/>
      <c r="C19" s="685" t="s">
        <v>2172</v>
      </c>
      <c r="D19" s="664"/>
      <c r="E19" s="664"/>
      <c r="F19" s="664"/>
      <c r="G19" s="664"/>
      <c r="H19" s="664"/>
      <c r="I19" s="664"/>
      <c r="J19" s="664"/>
      <c r="K19" s="664"/>
      <c r="L19" s="664"/>
      <c r="M19" s="664"/>
      <c r="N19" s="664"/>
      <c r="O19" s="664"/>
      <c r="P19" s="664"/>
      <c r="Q19" s="664"/>
      <c r="R19" s="664"/>
      <c r="S19" s="664"/>
      <c r="T19" s="664"/>
      <c r="U19" s="664"/>
      <c r="V19" s="665"/>
      <c r="W19" s="642">
        <f>'別紙様式3-2（処遇改善加算　個票）'!N7</f>
        <v>13513217</v>
      </c>
      <c r="X19" s="643"/>
      <c r="Y19" s="643"/>
      <c r="Z19" s="643"/>
      <c r="AA19" s="643"/>
      <c r="AB19" s="686"/>
      <c r="AC19" s="458" t="s">
        <v>58</v>
      </c>
      <c r="AD19" s="37"/>
      <c r="AE19" s="682"/>
      <c r="AF19" s="38"/>
      <c r="AG19" s="38"/>
      <c r="AH19" s="38"/>
      <c r="AI19" s="38"/>
      <c r="AJ19" s="38"/>
      <c r="AK19" s="38"/>
      <c r="AL19" s="38"/>
      <c r="AM19" s="38"/>
      <c r="AN19" s="38"/>
      <c r="AO19" s="38"/>
      <c r="AP19" s="38"/>
      <c r="AQ19" s="459"/>
      <c r="AR19" s="459"/>
      <c r="AS19" s="459"/>
      <c r="AT19" s="459"/>
      <c r="AU19" s="459"/>
      <c r="AV19" s="459"/>
      <c r="AW19" s="459"/>
      <c r="AX19" s="459"/>
      <c r="AY19" s="459"/>
      <c r="AZ19" s="459"/>
      <c r="BA19" s="459"/>
      <c r="BB19" s="459"/>
      <c r="BC19" s="459"/>
      <c r="BD19" s="459"/>
      <c r="BE19" s="459"/>
    </row>
    <row r="20" spans="1:57" ht="31.5" customHeight="1" thickBot="1">
      <c r="A20" s="38"/>
      <c r="B20" s="87" t="s">
        <v>61</v>
      </c>
      <c r="C20" s="638" t="s">
        <v>2174</v>
      </c>
      <c r="D20" s="638"/>
      <c r="E20" s="638"/>
      <c r="F20" s="638"/>
      <c r="G20" s="638"/>
      <c r="H20" s="638"/>
      <c r="I20" s="638"/>
      <c r="J20" s="638"/>
      <c r="K20" s="638"/>
      <c r="L20" s="638"/>
      <c r="M20" s="638"/>
      <c r="N20" s="638"/>
      <c r="O20" s="638"/>
      <c r="P20" s="638"/>
      <c r="Q20" s="638"/>
      <c r="R20" s="638"/>
      <c r="S20" s="638"/>
      <c r="T20" s="638"/>
      <c r="U20" s="638"/>
      <c r="V20" s="638"/>
      <c r="W20" s="747">
        <v>65500000</v>
      </c>
      <c r="X20" s="748"/>
      <c r="Y20" s="748"/>
      <c r="Z20" s="748"/>
      <c r="AA20" s="748"/>
      <c r="AB20" s="749"/>
      <c r="AC20" s="90" t="s">
        <v>58</v>
      </c>
      <c r="AD20" s="37" t="s">
        <v>59</v>
      </c>
      <c r="AE20" s="683"/>
      <c r="AF20" s="38"/>
      <c r="AG20" s="38"/>
      <c r="AH20" s="38"/>
      <c r="AI20" s="38"/>
      <c r="AJ20" s="38"/>
      <c r="AK20" s="38"/>
      <c r="AL20" s="38"/>
    </row>
    <row r="21" spans="1:57" ht="18" customHeight="1">
      <c r="A21" s="38"/>
      <c r="B21" s="91"/>
      <c r="C21" s="92"/>
      <c r="D21" s="92"/>
      <c r="E21" s="92"/>
      <c r="F21" s="93"/>
      <c r="G21" s="94"/>
      <c r="H21" s="94"/>
      <c r="I21" s="94"/>
      <c r="J21" s="94"/>
      <c r="K21" s="93"/>
      <c r="L21" s="93"/>
      <c r="M21" s="93"/>
      <c r="N21" s="93"/>
      <c r="O21" s="23"/>
      <c r="P21" s="23"/>
      <c r="Q21" s="94"/>
      <c r="R21" s="94"/>
      <c r="S21" s="94"/>
      <c r="T21" s="94"/>
      <c r="U21" s="95"/>
      <c r="V21" s="95"/>
      <c r="W21" s="95"/>
      <c r="X21" s="95"/>
      <c r="Y21" s="95"/>
      <c r="Z21" s="95"/>
      <c r="AA21" s="95"/>
      <c r="AB21" s="95"/>
      <c r="AC21" s="95"/>
      <c r="AD21" s="95"/>
      <c r="AE21" s="95"/>
      <c r="AF21" s="95"/>
      <c r="AG21" s="95"/>
      <c r="AH21" s="95"/>
      <c r="AI21" s="95"/>
      <c r="AJ21" s="95"/>
      <c r="AK21" s="95"/>
      <c r="AL21" s="96"/>
      <c r="AM21" s="97"/>
    </row>
    <row r="22" spans="1:57" ht="18" customHeight="1" thickBot="1">
      <c r="A22" s="38"/>
      <c r="B22" s="687" t="s">
        <v>2181</v>
      </c>
      <c r="C22" s="688"/>
      <c r="D22" s="688"/>
      <c r="E22" s="688"/>
      <c r="F22" s="688"/>
      <c r="G22" s="688"/>
      <c r="H22" s="688"/>
      <c r="I22" s="688"/>
      <c r="J22" s="688"/>
      <c r="K22" s="688"/>
      <c r="L22" s="688"/>
      <c r="M22" s="688"/>
      <c r="N22" s="688"/>
      <c r="O22" s="688"/>
      <c r="P22" s="688"/>
      <c r="Q22" s="689"/>
      <c r="R22" s="689"/>
      <c r="S22" s="689"/>
      <c r="T22" s="689"/>
      <c r="U22" s="689"/>
      <c r="V22" s="689"/>
      <c r="W22" s="690"/>
      <c r="X22" s="37"/>
      <c r="Y22" s="37"/>
      <c r="Z22" s="38"/>
      <c r="AA22" s="38"/>
      <c r="AB22" s="38"/>
      <c r="AC22" s="38"/>
      <c r="AD22" s="38"/>
      <c r="AE22" s="38"/>
      <c r="AF22" s="38"/>
      <c r="AG22" s="38"/>
      <c r="AH22" s="38"/>
      <c r="AI22" s="38"/>
      <c r="AJ22" s="38"/>
      <c r="AK22" s="38"/>
      <c r="AL22" s="96"/>
      <c r="AM22" s="97"/>
    </row>
    <row r="23" spans="1:57" ht="21.95" customHeight="1" thickBot="1">
      <c r="A23" s="38"/>
      <c r="B23" s="87" t="s">
        <v>2176</v>
      </c>
      <c r="C23" s="638" t="s">
        <v>2182</v>
      </c>
      <c r="D23" s="638"/>
      <c r="E23" s="638"/>
      <c r="F23" s="638"/>
      <c r="G23" s="638"/>
      <c r="H23" s="638"/>
      <c r="I23" s="638"/>
      <c r="J23" s="638"/>
      <c r="K23" s="638"/>
      <c r="L23" s="638"/>
      <c r="M23" s="638"/>
      <c r="N23" s="638"/>
      <c r="O23" s="638"/>
      <c r="P23" s="691"/>
      <c r="Q23" s="692">
        <f>W19</f>
        <v>13513217</v>
      </c>
      <c r="R23" s="693"/>
      <c r="S23" s="693"/>
      <c r="T23" s="693"/>
      <c r="U23" s="693"/>
      <c r="V23" s="693"/>
      <c r="W23" s="462" t="s">
        <v>58</v>
      </c>
      <c r="X23" s="37" t="s">
        <v>59</v>
      </c>
      <c r="Y23" s="694" t="str">
        <f>IFERROR(IF(Q23&lt;=0,"",IF(Q24&gt;=Q23,"○","×")),"")</f>
        <v>×</v>
      </c>
      <c r="Z23" s="37" t="s">
        <v>59</v>
      </c>
      <c r="AA23" s="681" t="str">
        <f>IFERROR(IF(Y23="×",IF(Q26&gt;=Q23,"○","×"),""),"")</f>
        <v>○</v>
      </c>
      <c r="AB23" s="38"/>
      <c r="AC23" s="38"/>
      <c r="AD23" s="38"/>
      <c r="AE23" s="38"/>
      <c r="AF23" s="38"/>
      <c r="AG23" s="38"/>
      <c r="AH23" s="38"/>
      <c r="AI23" s="38"/>
      <c r="AJ23" s="38"/>
      <c r="AK23" s="38"/>
      <c r="AL23" s="96"/>
      <c r="AM23" s="97"/>
    </row>
    <row r="24" spans="1:57" ht="21.95" customHeight="1" thickBot="1">
      <c r="A24" s="38"/>
      <c r="B24" s="87" t="s">
        <v>2177</v>
      </c>
      <c r="C24" s="638" t="s">
        <v>2183</v>
      </c>
      <c r="D24" s="638"/>
      <c r="E24" s="638"/>
      <c r="F24" s="638"/>
      <c r="G24" s="638"/>
      <c r="H24" s="638"/>
      <c r="I24" s="638"/>
      <c r="J24" s="638"/>
      <c r="K24" s="638"/>
      <c r="L24" s="638"/>
      <c r="M24" s="638"/>
      <c r="N24" s="638"/>
      <c r="O24" s="638"/>
      <c r="P24" s="691"/>
      <c r="Q24" s="696">
        <v>10000000</v>
      </c>
      <c r="R24" s="697"/>
      <c r="S24" s="697"/>
      <c r="T24" s="697"/>
      <c r="U24" s="697"/>
      <c r="V24" s="698"/>
      <c r="W24" s="462" t="s">
        <v>58</v>
      </c>
      <c r="X24" s="37" t="s">
        <v>59</v>
      </c>
      <c r="Y24" s="695"/>
      <c r="Z24" s="37"/>
      <c r="AA24" s="682"/>
      <c r="AB24" s="38"/>
      <c r="AC24" s="38"/>
      <c r="AD24" s="38"/>
      <c r="AE24" s="38"/>
      <c r="AF24" s="38"/>
      <c r="AG24" s="38"/>
      <c r="AH24" s="38"/>
      <c r="AI24" s="38"/>
      <c r="AJ24" s="38"/>
      <c r="AK24" s="38"/>
      <c r="AL24" s="96"/>
      <c r="AM24" s="97"/>
    </row>
    <row r="25" spans="1:57" ht="21.95" customHeight="1" thickBot="1">
      <c r="A25" s="38"/>
      <c r="B25" s="87" t="s">
        <v>2178</v>
      </c>
      <c r="C25" s="638" t="s">
        <v>2179</v>
      </c>
      <c r="D25" s="638"/>
      <c r="E25" s="638"/>
      <c r="F25" s="638"/>
      <c r="G25" s="638"/>
      <c r="H25" s="638"/>
      <c r="I25" s="638"/>
      <c r="J25" s="638"/>
      <c r="K25" s="638"/>
      <c r="L25" s="638"/>
      <c r="M25" s="638"/>
      <c r="N25" s="638"/>
      <c r="O25" s="638"/>
      <c r="P25" s="691"/>
      <c r="Q25" s="696">
        <v>4000000</v>
      </c>
      <c r="R25" s="697"/>
      <c r="S25" s="697"/>
      <c r="T25" s="697"/>
      <c r="U25" s="697"/>
      <c r="V25" s="698"/>
      <c r="W25" s="462" t="s">
        <v>58</v>
      </c>
      <c r="X25" s="38"/>
      <c r="Y25" s="38"/>
      <c r="Z25" s="37"/>
      <c r="AA25" s="682"/>
      <c r="AB25" s="38"/>
      <c r="AC25" s="38"/>
      <c r="AD25" s="38"/>
      <c r="AE25" s="38"/>
      <c r="AF25" s="38"/>
      <c r="AG25" s="38"/>
      <c r="AH25" s="38"/>
      <c r="AI25" s="38"/>
      <c r="AJ25" s="38"/>
      <c r="AK25" s="38"/>
      <c r="AL25" s="96"/>
      <c r="AM25" s="97"/>
    </row>
    <row r="26" spans="1:57" ht="21.95" customHeight="1" thickBot="1">
      <c r="A26" s="38"/>
      <c r="B26" s="87" t="s">
        <v>2180</v>
      </c>
      <c r="C26" s="638" t="s">
        <v>2235</v>
      </c>
      <c r="D26" s="638"/>
      <c r="E26" s="638"/>
      <c r="F26" s="638"/>
      <c r="G26" s="638"/>
      <c r="H26" s="638"/>
      <c r="I26" s="638"/>
      <c r="J26" s="638"/>
      <c r="K26" s="638"/>
      <c r="L26" s="638"/>
      <c r="M26" s="638"/>
      <c r="N26" s="638"/>
      <c r="O26" s="638"/>
      <c r="P26" s="638"/>
      <c r="Q26" s="639">
        <f>Q24+Q25</f>
        <v>14000000</v>
      </c>
      <c r="R26" s="640"/>
      <c r="S26" s="640"/>
      <c r="T26" s="640"/>
      <c r="U26" s="640"/>
      <c r="V26" s="641"/>
      <c r="W26" s="463" t="s">
        <v>58</v>
      </c>
      <c r="X26" s="38"/>
      <c r="Y26" s="38"/>
      <c r="Z26" s="38" t="s">
        <v>59</v>
      </c>
      <c r="AA26" s="683"/>
      <c r="AB26" s="38"/>
      <c r="AC26" s="38"/>
      <c r="AD26" s="38"/>
      <c r="AE26" s="38"/>
      <c r="AF26" s="38"/>
      <c r="AG26" s="38"/>
      <c r="AH26" s="38"/>
      <c r="AI26" s="38"/>
      <c r="AJ26" s="38"/>
      <c r="AK26" s="38"/>
      <c r="AL26" s="96"/>
      <c r="AM26" s="97"/>
    </row>
    <row r="27" spans="1:57" ht="12" customHeight="1">
      <c r="A27" s="38"/>
      <c r="B27" s="464" t="s">
        <v>2175</v>
      </c>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65"/>
      <c r="AI27" s="465"/>
      <c r="AJ27" s="465"/>
      <c r="AK27" s="465"/>
      <c r="AL27" s="95"/>
      <c r="AM27" s="97" t="b">
        <v>1</v>
      </c>
      <c r="AN27" s="97"/>
    </row>
    <row r="28" spans="1:57" ht="23.25" customHeight="1">
      <c r="A28" s="38"/>
      <c r="B28" s="98" t="s">
        <v>63</v>
      </c>
      <c r="C28" s="548" t="s">
        <v>2221</v>
      </c>
      <c r="D28" s="548"/>
      <c r="E28" s="548"/>
      <c r="F28" s="548"/>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c r="AI28" s="548"/>
      <c r="AJ28" s="548"/>
      <c r="AK28" s="548"/>
      <c r="AL28" s="95"/>
      <c r="AM28" s="97"/>
      <c r="AN28" s="97"/>
    </row>
    <row r="29" spans="1:57" ht="7.5" customHeight="1">
      <c r="A29" s="3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37"/>
      <c r="AB29" s="100"/>
      <c r="AC29" s="100"/>
      <c r="AD29" s="100"/>
      <c r="AE29" s="100"/>
      <c r="AF29" s="100"/>
      <c r="AG29" s="100"/>
      <c r="AH29" s="100"/>
      <c r="AI29" s="100"/>
      <c r="AJ29" s="100"/>
      <c r="AK29" s="100"/>
      <c r="AL29" s="38"/>
      <c r="AM29" t="b">
        <v>1</v>
      </c>
    </row>
    <row r="30" spans="1:57" ht="19.5" customHeight="1" thickBot="1">
      <c r="A30" s="38"/>
      <c r="B30" s="78" t="s">
        <v>64</v>
      </c>
      <c r="C30" s="101"/>
      <c r="D30" s="102"/>
      <c r="E30" s="102"/>
      <c r="F30" s="102"/>
      <c r="G30" s="103"/>
      <c r="H30" s="103"/>
      <c r="I30" s="103"/>
      <c r="J30" s="103"/>
      <c r="K30" s="103"/>
      <c r="L30" s="103"/>
      <c r="M30" s="103"/>
      <c r="N30" s="103"/>
      <c r="O30" s="103"/>
      <c r="P30" s="103"/>
      <c r="Q30" s="104"/>
      <c r="R30" s="104"/>
      <c r="S30" s="104"/>
      <c r="T30" s="104"/>
      <c r="U30" s="104"/>
      <c r="V30" s="104"/>
      <c r="W30" s="103"/>
      <c r="X30" s="103"/>
      <c r="Y30" s="103"/>
      <c r="Z30" s="103"/>
      <c r="AA30" s="103"/>
      <c r="AB30" s="103"/>
      <c r="AC30" s="103"/>
      <c r="AD30" s="105"/>
      <c r="AE30" s="103"/>
      <c r="AF30" s="103"/>
      <c r="AG30" s="103"/>
      <c r="AH30" s="103"/>
      <c r="AI30" s="103"/>
      <c r="AJ30" s="103"/>
      <c r="AK30" s="105"/>
      <c r="AL30" s="38"/>
    </row>
    <row r="31" spans="1:57" ht="18.75" customHeight="1" thickBot="1">
      <c r="A31" s="38"/>
      <c r="B31" s="106" t="s">
        <v>56</v>
      </c>
      <c r="C31" s="773" t="s">
        <v>65</v>
      </c>
      <c r="D31" s="773"/>
      <c r="E31" s="773"/>
      <c r="F31" s="773"/>
      <c r="G31" s="773"/>
      <c r="H31" s="773"/>
      <c r="I31" s="773"/>
      <c r="J31" s="773"/>
      <c r="K31" s="773"/>
      <c r="L31" s="773"/>
      <c r="M31" s="773"/>
      <c r="N31" s="773"/>
      <c r="O31" s="773"/>
      <c r="P31" s="774"/>
      <c r="Q31" s="678">
        <f>Q32-Q33-Q34</f>
        <v>34500000</v>
      </c>
      <c r="R31" s="679"/>
      <c r="S31" s="679"/>
      <c r="T31" s="679"/>
      <c r="U31" s="679"/>
      <c r="V31" s="680"/>
      <c r="W31" s="107" t="s">
        <v>58</v>
      </c>
      <c r="X31" s="108" t="s">
        <v>59</v>
      </c>
      <c r="Y31" s="681" t="str">
        <f>IF(H7="", "", IF(Q35="","",IF(Q31="","",IF(Q31&gt;=Q35,"○","×"))))</f>
        <v>○</v>
      </c>
      <c r="Z31" s="109"/>
      <c r="AA31" s="103"/>
      <c r="AB31" s="103"/>
      <c r="AC31" s="103"/>
      <c r="AD31" s="105"/>
      <c r="AE31" s="105"/>
      <c r="AF31" s="105"/>
      <c r="AG31" s="105"/>
      <c r="AH31" s="105"/>
      <c r="AI31" s="105"/>
      <c r="AJ31" s="105"/>
      <c r="AK31" s="105"/>
      <c r="AL31" s="38"/>
      <c r="AM31" s="38"/>
      <c r="AN31" s="38"/>
      <c r="AO31" s="38"/>
      <c r="AP31" s="38"/>
      <c r="AQ31" s="764" t="s">
        <v>66</v>
      </c>
      <c r="AR31" s="765"/>
      <c r="AS31" s="765"/>
      <c r="AT31" s="765"/>
      <c r="AU31" s="765"/>
      <c r="AV31" s="765"/>
      <c r="AW31" s="765"/>
      <c r="AX31" s="765"/>
      <c r="AY31" s="765"/>
      <c r="AZ31" s="765"/>
      <c r="BA31" s="765"/>
      <c r="BB31" s="765"/>
      <c r="BC31" s="765"/>
      <c r="BD31" s="765"/>
      <c r="BE31" s="766"/>
    </row>
    <row r="32" spans="1:57" ht="18.75" customHeight="1" thickBot="1">
      <c r="A32" s="38"/>
      <c r="B32" s="684"/>
      <c r="C32" s="671" t="s">
        <v>67</v>
      </c>
      <c r="D32" s="671"/>
      <c r="E32" s="671"/>
      <c r="F32" s="671"/>
      <c r="G32" s="671"/>
      <c r="H32" s="671"/>
      <c r="I32" s="671"/>
      <c r="J32" s="671"/>
      <c r="K32" s="671"/>
      <c r="L32" s="671"/>
      <c r="M32" s="671"/>
      <c r="N32" s="671"/>
      <c r="O32" s="671"/>
      <c r="P32" s="672"/>
      <c r="Q32" s="675">
        <v>100000000</v>
      </c>
      <c r="R32" s="676"/>
      <c r="S32" s="676"/>
      <c r="T32" s="676"/>
      <c r="U32" s="676"/>
      <c r="V32" s="677"/>
      <c r="W32" s="107" t="s">
        <v>58</v>
      </c>
      <c r="X32" s="108"/>
      <c r="Y32" s="682"/>
      <c r="Z32" s="109"/>
      <c r="AA32" s="103"/>
      <c r="AB32" s="103"/>
      <c r="AC32" s="103"/>
      <c r="AD32" s="105"/>
      <c r="AE32" s="103"/>
      <c r="AF32" s="103"/>
      <c r="AG32" s="103"/>
      <c r="AH32" s="103"/>
      <c r="AI32" s="103"/>
      <c r="AJ32" s="103"/>
      <c r="AK32" s="105"/>
      <c r="AL32" s="38"/>
      <c r="AM32" s="38"/>
      <c r="AN32" s="38"/>
      <c r="AO32" s="38"/>
      <c r="AP32" s="38"/>
      <c r="AQ32" s="767"/>
      <c r="AR32" s="768"/>
      <c r="AS32" s="768"/>
      <c r="AT32" s="768"/>
      <c r="AU32" s="768"/>
      <c r="AV32" s="768"/>
      <c r="AW32" s="768"/>
      <c r="AX32" s="768"/>
      <c r="AY32" s="768"/>
      <c r="AZ32" s="768"/>
      <c r="BA32" s="768"/>
      <c r="BB32" s="768"/>
      <c r="BC32" s="768"/>
      <c r="BD32" s="768"/>
      <c r="BE32" s="769"/>
    </row>
    <row r="33" spans="1:57" ht="18.600000000000001" customHeight="1" thickBot="1">
      <c r="A33" s="38"/>
      <c r="B33" s="684"/>
      <c r="C33" s="673" t="s">
        <v>68</v>
      </c>
      <c r="D33" s="673"/>
      <c r="E33" s="673"/>
      <c r="F33" s="673"/>
      <c r="G33" s="673"/>
      <c r="H33" s="673"/>
      <c r="I33" s="673"/>
      <c r="J33" s="673"/>
      <c r="K33" s="673"/>
      <c r="L33" s="673"/>
      <c r="M33" s="673"/>
      <c r="N33" s="673"/>
      <c r="O33" s="673"/>
      <c r="P33" s="674"/>
      <c r="Q33" s="678">
        <f>W20</f>
        <v>65500000</v>
      </c>
      <c r="R33" s="679"/>
      <c r="S33" s="679"/>
      <c r="T33" s="679"/>
      <c r="U33" s="679"/>
      <c r="V33" s="680"/>
      <c r="W33" s="107" t="s">
        <v>58</v>
      </c>
      <c r="X33" s="108"/>
      <c r="Y33" s="682"/>
      <c r="Z33" s="109"/>
      <c r="AA33" s="103"/>
      <c r="AB33" s="103"/>
      <c r="AC33" s="103"/>
      <c r="AD33" s="105"/>
      <c r="AE33" s="103"/>
      <c r="AF33" s="103"/>
      <c r="AG33" s="103"/>
      <c r="AH33" s="103"/>
      <c r="AI33" s="103"/>
      <c r="AJ33" s="103"/>
      <c r="AK33" s="105"/>
      <c r="AL33" s="38"/>
      <c r="AM33" s="38"/>
      <c r="AN33" s="38"/>
      <c r="AO33" s="38"/>
      <c r="AP33" s="38"/>
      <c r="AQ33" s="767"/>
      <c r="AR33" s="768"/>
      <c r="AS33" s="768"/>
      <c r="AT33" s="768"/>
      <c r="AU33" s="768"/>
      <c r="AV33" s="768"/>
      <c r="AW33" s="768"/>
      <c r="AX33" s="768"/>
      <c r="AY33" s="768"/>
      <c r="AZ33" s="768"/>
      <c r="BA33" s="768"/>
      <c r="BB33" s="768"/>
      <c r="BC33" s="768"/>
      <c r="BD33" s="768"/>
      <c r="BE33" s="769"/>
    </row>
    <row r="34" spans="1:57" ht="27.75" customHeight="1" thickBot="1">
      <c r="A34" s="38"/>
      <c r="B34" s="110"/>
      <c r="C34" s="673" t="s">
        <v>2184</v>
      </c>
      <c r="D34" s="673"/>
      <c r="E34" s="673"/>
      <c r="F34" s="673"/>
      <c r="G34" s="673"/>
      <c r="H34" s="673"/>
      <c r="I34" s="673"/>
      <c r="J34" s="673"/>
      <c r="K34" s="673"/>
      <c r="L34" s="673"/>
      <c r="M34" s="673"/>
      <c r="N34" s="673"/>
      <c r="O34" s="673"/>
      <c r="P34" s="674"/>
      <c r="Q34" s="832">
        <v>0</v>
      </c>
      <c r="R34" s="833"/>
      <c r="S34" s="833"/>
      <c r="T34" s="833"/>
      <c r="U34" s="833"/>
      <c r="V34" s="834"/>
      <c r="W34" s="107" t="s">
        <v>58</v>
      </c>
      <c r="X34" s="108"/>
      <c r="Y34" s="682"/>
      <c r="Z34" s="109"/>
      <c r="AA34" s="103"/>
      <c r="AB34" s="103"/>
      <c r="AC34" s="103"/>
      <c r="AD34" s="105"/>
      <c r="AE34" s="103"/>
      <c r="AF34" s="103"/>
      <c r="AG34" s="103"/>
      <c r="AH34" s="103"/>
      <c r="AI34" s="103"/>
      <c r="AJ34" s="103"/>
      <c r="AK34" s="105"/>
      <c r="AL34" s="38"/>
      <c r="AM34" s="38"/>
      <c r="AN34" s="38"/>
      <c r="AO34" s="38"/>
      <c r="AP34" s="38"/>
      <c r="AQ34" s="767"/>
      <c r="AR34" s="768"/>
      <c r="AS34" s="768"/>
      <c r="AT34" s="768"/>
      <c r="AU34" s="768"/>
      <c r="AV34" s="768"/>
      <c r="AW34" s="768"/>
      <c r="AX34" s="768"/>
      <c r="AY34" s="768"/>
      <c r="AZ34" s="768"/>
      <c r="BA34" s="768"/>
      <c r="BB34" s="768"/>
      <c r="BC34" s="768"/>
      <c r="BD34" s="768"/>
      <c r="BE34" s="769"/>
    </row>
    <row r="35" spans="1:57" ht="30.75" customHeight="1" thickBot="1">
      <c r="A35" s="38"/>
      <c r="B35" s="106" t="s">
        <v>61</v>
      </c>
      <c r="C35" s="751" t="s">
        <v>69</v>
      </c>
      <c r="D35" s="752"/>
      <c r="E35" s="752"/>
      <c r="F35" s="752"/>
      <c r="G35" s="752"/>
      <c r="H35" s="752"/>
      <c r="I35" s="752"/>
      <c r="J35" s="752"/>
      <c r="K35" s="752"/>
      <c r="L35" s="752"/>
      <c r="M35" s="752"/>
      <c r="N35" s="752"/>
      <c r="O35" s="752"/>
      <c r="P35" s="752"/>
      <c r="Q35" s="678">
        <f>Q36-Q37-Q38-Q39-Q40</f>
        <v>9950000</v>
      </c>
      <c r="R35" s="679"/>
      <c r="S35" s="679"/>
      <c r="T35" s="679"/>
      <c r="U35" s="679"/>
      <c r="V35" s="680"/>
      <c r="W35" s="111" t="s">
        <v>58</v>
      </c>
      <c r="X35" s="108" t="s">
        <v>59</v>
      </c>
      <c r="Y35" s="683"/>
      <c r="Z35" s="109"/>
      <c r="AA35" s="103"/>
      <c r="AB35" s="103"/>
      <c r="AC35" s="103"/>
      <c r="AD35" s="105"/>
      <c r="AE35" s="103"/>
      <c r="AF35" s="103"/>
      <c r="AG35" s="103"/>
      <c r="AH35" s="103"/>
      <c r="AI35" s="103"/>
      <c r="AJ35" s="103"/>
      <c r="AK35" s="105"/>
      <c r="AL35" s="38"/>
      <c r="AM35" s="38"/>
      <c r="AN35" s="38"/>
      <c r="AO35" s="38"/>
      <c r="AP35" s="38"/>
      <c r="AQ35" s="770"/>
      <c r="AR35" s="771"/>
      <c r="AS35" s="771"/>
      <c r="AT35" s="771"/>
      <c r="AU35" s="771"/>
      <c r="AV35" s="771"/>
      <c r="AW35" s="771"/>
      <c r="AX35" s="771"/>
      <c r="AY35" s="771"/>
      <c r="AZ35" s="771"/>
      <c r="BA35" s="771"/>
      <c r="BB35" s="771"/>
      <c r="BC35" s="771"/>
      <c r="BD35" s="771"/>
      <c r="BE35" s="772"/>
    </row>
    <row r="36" spans="1:57" ht="18.75" customHeight="1" thickBot="1">
      <c r="A36" s="38"/>
      <c r="B36" s="733"/>
      <c r="C36" s="672" t="s">
        <v>70</v>
      </c>
      <c r="D36" s="762"/>
      <c r="E36" s="762"/>
      <c r="F36" s="762"/>
      <c r="G36" s="762"/>
      <c r="H36" s="762"/>
      <c r="I36" s="762"/>
      <c r="J36" s="762"/>
      <c r="K36" s="762"/>
      <c r="L36" s="762"/>
      <c r="M36" s="762"/>
      <c r="N36" s="762"/>
      <c r="O36" s="762"/>
      <c r="P36" s="763"/>
      <c r="Q36" s="741">
        <v>60800000</v>
      </c>
      <c r="R36" s="742"/>
      <c r="S36" s="742"/>
      <c r="T36" s="742"/>
      <c r="U36" s="742"/>
      <c r="V36" s="743"/>
      <c r="W36" s="107" t="s">
        <v>58</v>
      </c>
      <c r="X36" s="103"/>
      <c r="Y36" s="103"/>
      <c r="Z36" s="103"/>
      <c r="AA36" s="103"/>
      <c r="AB36" s="103"/>
      <c r="AC36" s="103"/>
      <c r="AD36" s="105"/>
      <c r="AE36" s="103"/>
      <c r="AF36" s="103"/>
      <c r="AG36" s="103"/>
      <c r="AH36" s="103"/>
      <c r="AI36" s="103"/>
      <c r="AJ36" s="103"/>
      <c r="AK36" s="105"/>
      <c r="AL36" s="38"/>
    </row>
    <row r="37" spans="1:57" ht="18.75" customHeight="1" thickBot="1">
      <c r="A37" s="38"/>
      <c r="B37" s="733"/>
      <c r="C37" s="672" t="s">
        <v>71</v>
      </c>
      <c r="D37" s="762"/>
      <c r="E37" s="762"/>
      <c r="F37" s="762"/>
      <c r="G37" s="762"/>
      <c r="H37" s="762"/>
      <c r="I37" s="762"/>
      <c r="J37" s="762"/>
      <c r="K37" s="762"/>
      <c r="L37" s="762"/>
      <c r="M37" s="762"/>
      <c r="N37" s="762"/>
      <c r="O37" s="762"/>
      <c r="P37" s="763"/>
      <c r="Q37" s="741">
        <v>50000000</v>
      </c>
      <c r="R37" s="742"/>
      <c r="S37" s="742"/>
      <c r="T37" s="742"/>
      <c r="U37" s="742"/>
      <c r="V37" s="743"/>
      <c r="W37" s="107" t="s">
        <v>58</v>
      </c>
      <c r="X37" s="103"/>
      <c r="Y37" s="103"/>
      <c r="Z37" s="103"/>
      <c r="AA37" s="103"/>
      <c r="AB37" s="103"/>
      <c r="AC37" s="103"/>
      <c r="AD37" s="105"/>
      <c r="AE37" s="103"/>
      <c r="AF37" s="103"/>
      <c r="AG37" s="103"/>
      <c r="AH37" s="103"/>
      <c r="AI37" s="103"/>
      <c r="AJ37" s="103"/>
      <c r="AK37" s="105"/>
      <c r="AL37" s="38"/>
    </row>
    <row r="38" spans="1:57" ht="27.75" customHeight="1" thickBot="1">
      <c r="A38" s="38"/>
      <c r="B38" s="733"/>
      <c r="C38" s="817" t="s">
        <v>2185</v>
      </c>
      <c r="D38" s="818"/>
      <c r="E38" s="818"/>
      <c r="F38" s="818"/>
      <c r="G38" s="818"/>
      <c r="H38" s="818"/>
      <c r="I38" s="818"/>
      <c r="J38" s="818"/>
      <c r="K38" s="818"/>
      <c r="L38" s="818"/>
      <c r="M38" s="818"/>
      <c r="N38" s="818"/>
      <c r="O38" s="818"/>
      <c r="P38" s="819"/>
      <c r="Q38" s="738">
        <v>200000</v>
      </c>
      <c r="R38" s="739"/>
      <c r="S38" s="739"/>
      <c r="T38" s="739"/>
      <c r="U38" s="739"/>
      <c r="V38" s="740"/>
      <c r="W38" s="107" t="s">
        <v>58</v>
      </c>
      <c r="X38" s="103"/>
      <c r="Y38" s="103"/>
      <c r="Z38" s="103"/>
      <c r="AA38" s="103"/>
      <c r="AB38" s="103"/>
      <c r="AC38" s="103"/>
      <c r="AD38" s="105"/>
      <c r="AE38" s="103"/>
      <c r="AF38" s="103"/>
      <c r="AG38" s="103"/>
      <c r="AH38" s="103"/>
      <c r="AI38" s="103"/>
      <c r="AJ38" s="103"/>
      <c r="AK38" s="105"/>
      <c r="AL38" s="38"/>
    </row>
    <row r="39" spans="1:57" ht="27.75" customHeight="1" thickBot="1">
      <c r="A39" s="38"/>
      <c r="B39" s="733"/>
      <c r="C39" s="735" t="s">
        <v>2186</v>
      </c>
      <c r="D39" s="736"/>
      <c r="E39" s="736"/>
      <c r="F39" s="736"/>
      <c r="G39" s="736"/>
      <c r="H39" s="736"/>
      <c r="I39" s="736"/>
      <c r="J39" s="736"/>
      <c r="K39" s="736"/>
      <c r="L39" s="736"/>
      <c r="M39" s="736"/>
      <c r="N39" s="736"/>
      <c r="O39" s="736"/>
      <c r="P39" s="737"/>
      <c r="Q39" s="832">
        <v>550000</v>
      </c>
      <c r="R39" s="833"/>
      <c r="S39" s="833"/>
      <c r="T39" s="833"/>
      <c r="U39" s="833"/>
      <c r="V39" s="834"/>
      <c r="W39" s="107" t="s">
        <v>58</v>
      </c>
      <c r="X39" s="103"/>
      <c r="Y39" s="103"/>
      <c r="Z39" s="103"/>
      <c r="AA39" s="103"/>
      <c r="AB39" s="103"/>
      <c r="AC39" s="103"/>
      <c r="AD39" s="105"/>
      <c r="AE39" s="103"/>
      <c r="AF39" s="103"/>
      <c r="AG39" s="103"/>
      <c r="AH39" s="103"/>
      <c r="AI39" s="103"/>
      <c r="AJ39" s="103"/>
      <c r="AK39" s="105"/>
      <c r="AL39" s="38"/>
    </row>
    <row r="40" spans="1:57" ht="28.5" customHeight="1" thickBot="1">
      <c r="A40" s="38"/>
      <c r="B40" s="734"/>
      <c r="C40" s="735" t="s">
        <v>2187</v>
      </c>
      <c r="D40" s="736"/>
      <c r="E40" s="736"/>
      <c r="F40" s="736"/>
      <c r="G40" s="736"/>
      <c r="H40" s="736"/>
      <c r="I40" s="736"/>
      <c r="J40" s="736"/>
      <c r="K40" s="736"/>
      <c r="L40" s="736"/>
      <c r="M40" s="736"/>
      <c r="N40" s="736"/>
      <c r="O40" s="736"/>
      <c r="P40" s="737"/>
      <c r="Q40" s="738">
        <v>100000</v>
      </c>
      <c r="R40" s="739"/>
      <c r="S40" s="739"/>
      <c r="T40" s="739"/>
      <c r="U40" s="739"/>
      <c r="V40" s="740"/>
      <c r="W40" s="111" t="s">
        <v>58</v>
      </c>
      <c r="X40" s="103"/>
      <c r="Y40" s="103"/>
      <c r="Z40" s="103"/>
      <c r="AA40" s="105"/>
      <c r="AC40" s="103"/>
      <c r="AD40" s="103"/>
      <c r="AE40" s="103"/>
      <c r="AF40" s="103"/>
      <c r="AG40" s="103"/>
      <c r="AH40" s="103"/>
      <c r="AI40" s="105"/>
      <c r="AJ40" s="38"/>
      <c r="AK40" s="38"/>
      <c r="AL40" s="38"/>
      <c r="AW40" s="62"/>
    </row>
    <row r="41" spans="1:57" s="67" customFormat="1" ht="6" customHeight="1">
      <c r="A41" s="66"/>
      <c r="B41" s="81"/>
      <c r="C41" s="79"/>
      <c r="D41" s="80"/>
      <c r="E41" s="81"/>
      <c r="F41" s="81"/>
      <c r="G41" s="81"/>
      <c r="H41" s="81"/>
      <c r="I41" s="81"/>
      <c r="J41" s="81"/>
      <c r="K41" s="81"/>
      <c r="L41" s="82"/>
      <c r="M41" s="82"/>
      <c r="N41" s="82"/>
      <c r="O41" s="82"/>
      <c r="P41" s="82"/>
      <c r="Q41" s="82"/>
      <c r="R41" s="82"/>
      <c r="S41" s="82"/>
      <c r="T41" s="83"/>
      <c r="U41" s="84"/>
      <c r="V41" s="84"/>
      <c r="W41" s="84"/>
      <c r="X41" s="84"/>
      <c r="Y41" s="84"/>
      <c r="Z41" s="84"/>
      <c r="AA41" s="81"/>
      <c r="AB41" s="81"/>
      <c r="AC41" s="83"/>
      <c r="AD41" s="84"/>
      <c r="AE41" s="84"/>
      <c r="AF41" s="84"/>
      <c r="AG41" s="84"/>
      <c r="AH41" s="84"/>
      <c r="AI41" s="84"/>
      <c r="AJ41" s="81"/>
      <c r="AK41" s="81"/>
      <c r="AL41" s="66"/>
      <c r="AT41" s="72"/>
      <c r="AU41" s="72"/>
      <c r="AV41" s="72"/>
      <c r="AW41" s="72"/>
      <c r="AX41" s="72"/>
    </row>
    <row r="42" spans="1:57" ht="12" customHeight="1">
      <c r="A42" s="38"/>
      <c r="B42" s="112" t="s">
        <v>62</v>
      </c>
      <c r="C42" s="113"/>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row>
    <row r="43" spans="1:57" s="67" customFormat="1" ht="24" customHeight="1">
      <c r="A43" s="66"/>
      <c r="B43" s="114" t="s">
        <v>63</v>
      </c>
      <c r="C43" s="744" t="s">
        <v>2188</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115"/>
      <c r="AT43" s="72"/>
      <c r="AU43" s="72"/>
      <c r="AV43" s="72"/>
      <c r="AW43" s="72"/>
      <c r="AX43" s="72"/>
    </row>
    <row r="44" spans="1:57" s="67" customFormat="1" ht="33" customHeight="1">
      <c r="A44" s="66"/>
      <c r="B44" s="114" t="s">
        <v>63</v>
      </c>
      <c r="C44" s="761" t="s">
        <v>2190</v>
      </c>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c r="AI44" s="761"/>
      <c r="AJ44" s="761"/>
      <c r="AK44" s="761"/>
      <c r="AL44" s="115"/>
      <c r="AT44" s="72"/>
      <c r="AU44" s="72"/>
      <c r="AV44" s="72"/>
      <c r="AW44" s="72"/>
      <c r="AX44" s="72"/>
    </row>
    <row r="45" spans="1:57" s="67" customFormat="1" ht="34.9" customHeight="1">
      <c r="A45" s="66"/>
      <c r="B45" s="114" t="s">
        <v>63</v>
      </c>
      <c r="C45" s="744" t="s">
        <v>2191</v>
      </c>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115"/>
      <c r="AT45" s="72"/>
      <c r="AU45" s="72"/>
      <c r="AV45" s="72"/>
      <c r="AW45" s="72"/>
      <c r="AX45" s="72"/>
    </row>
    <row r="46" spans="1:57" s="67" customFormat="1" ht="13.5" customHeight="1">
      <c r="A46" s="66"/>
      <c r="B46" s="98" t="s">
        <v>63</v>
      </c>
      <c r="C46" s="548" t="s">
        <v>2189</v>
      </c>
      <c r="D46" s="548"/>
      <c r="E46" s="548"/>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115"/>
      <c r="AT46" s="72"/>
      <c r="AU46" s="72"/>
      <c r="AV46" s="72"/>
      <c r="AW46" s="72"/>
      <c r="AX46" s="72"/>
    </row>
    <row r="47" spans="1:57" ht="13.5" customHeight="1">
      <c r="A47" s="38"/>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7"/>
      <c r="AT47" s="73"/>
      <c r="AU47" s="73"/>
      <c r="AV47" s="73"/>
      <c r="AW47" s="73"/>
      <c r="AX47" s="73"/>
    </row>
    <row r="48" spans="1:57" s="119" customFormat="1" ht="30.75" customHeight="1">
      <c r="A48" s="118"/>
      <c r="B48" s="830" t="s">
        <v>2244</v>
      </c>
      <c r="C48" s="830"/>
      <c r="D48" s="830"/>
      <c r="E48" s="830"/>
      <c r="F48" s="830"/>
      <c r="G48" s="830"/>
      <c r="H48" s="830"/>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830"/>
      <c r="AK48" s="830"/>
      <c r="AL48" s="118"/>
      <c r="AT48" s="120"/>
      <c r="AU48" s="120"/>
      <c r="AV48" s="120"/>
      <c r="AW48" s="120"/>
      <c r="AX48" s="120"/>
    </row>
    <row r="49" spans="1:50" s="119" customFormat="1" ht="17.45" customHeight="1" thickBot="1">
      <c r="A49" s="118"/>
      <c r="B49" s="831" t="s">
        <v>72</v>
      </c>
      <c r="C49" s="831"/>
      <c r="D49" s="831"/>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1"/>
      <c r="AE49" s="831"/>
      <c r="AF49" s="831"/>
      <c r="AG49" s="831"/>
      <c r="AH49" s="831"/>
      <c r="AI49" s="831"/>
      <c r="AJ49" s="831"/>
      <c r="AK49" s="831"/>
      <c r="AL49" s="118"/>
      <c r="AM49" s="121" t="s">
        <v>73</v>
      </c>
      <c r="AN49" s="12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個票）'!X:X,"処遇改善加算Ⅰイ")+COUNTIF('別紙様式3-2（処遇改善加算　個票）'!X:X,"処遇改善加算Ⅰロ")+COUNTIF('別紙様式3-2（処遇改善加算　個票）'!X:X,"処遇改善加算Ⅱイ")+COUNTIF('別紙様式3-2（処遇改善加算　個票）'!X:X,"処遇改善加算Ⅱロ")+COUNTIF('別紙様式3-2（処遇改善加算　個票）'!X:X,"処遇改善加算Ⅲ")+COUNTIF('別紙様式3-2（処遇改善加算　個票）'!X:X,"処遇改善加算Ⅳ")</f>
        <v>10</v>
      </c>
      <c r="AO49" s="122"/>
      <c r="AP49" s="122"/>
      <c r="AT49" s="120"/>
      <c r="AU49" s="120"/>
      <c r="AV49" s="120"/>
      <c r="AW49" s="120"/>
      <c r="AX49" s="120"/>
    </row>
    <row r="50" spans="1:50" s="119" customFormat="1" ht="26.45" customHeight="1" thickBot="1">
      <c r="A50" s="118"/>
      <c r="B50" s="622" t="s">
        <v>74</v>
      </c>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189" t="str">
        <f>IF(H7="", "", IF(AN49=AN53, "○", "×"))</f>
        <v>○</v>
      </c>
      <c r="AL50" s="118"/>
      <c r="AM50" s="121" t="s">
        <v>75</v>
      </c>
      <c r="AN50" s="121">
        <f>$AN$49-(COUNTIF('別紙様式3-2（処遇改善加算　個票）'!P:P,"処遇改善加算Ⅳ")+COUNTIF('別紙様式3-2（処遇改善加算　個票）'!X:X, "処遇改善加算Ⅳ"))</f>
        <v>8</v>
      </c>
      <c r="AO50" s="122"/>
      <c r="AP50" s="122"/>
      <c r="AT50" s="120"/>
      <c r="AU50" s="120"/>
      <c r="AV50" s="120"/>
      <c r="AW50" s="120"/>
      <c r="AX50" s="120"/>
    </row>
    <row r="51" spans="1:50" s="119" customFormat="1" ht="30.75" customHeight="1" thickBot="1">
      <c r="A51" s="118"/>
      <c r="B51" s="814" t="s">
        <v>76</v>
      </c>
      <c r="C51" s="815"/>
      <c r="D51" s="815"/>
      <c r="E51" s="815"/>
      <c r="F51" s="815"/>
      <c r="G51" s="815"/>
      <c r="H51" s="815"/>
      <c r="I51" s="815"/>
      <c r="J51" s="815"/>
      <c r="K51" s="815"/>
      <c r="L51" s="815"/>
      <c r="M51" s="815"/>
      <c r="N51" s="815"/>
      <c r="O51" s="815"/>
      <c r="P51" s="815"/>
      <c r="Q51" s="815"/>
      <c r="R51" s="815"/>
      <c r="S51" s="816"/>
      <c r="T51" s="828">
        <f>'別紙様式3-2（処遇改善加算　個票）'!N6</f>
        <v>14772677</v>
      </c>
      <c r="U51" s="829"/>
      <c r="V51" s="829"/>
      <c r="W51" s="829"/>
      <c r="X51" s="829"/>
      <c r="Y51" s="123" t="s">
        <v>58</v>
      </c>
      <c r="AA51" s="38"/>
      <c r="AB51" s="38"/>
      <c r="AC51" s="38"/>
      <c r="AD51" s="38"/>
      <c r="AE51" s="118"/>
      <c r="AF51" s="118"/>
      <c r="AG51" s="118"/>
      <c r="AH51" s="118"/>
      <c r="AI51" s="118"/>
      <c r="AJ51" s="118"/>
      <c r="AK51" s="118"/>
      <c r="AL51" s="118"/>
      <c r="AM51" s="121" t="s">
        <v>77</v>
      </c>
      <c r="AN51" s="121">
        <f>AN50-(COUNTIF('別紙様式3-2（処遇改善加算　個票）'!P:P,"処遇改善加算Ⅲ")+COUNTIF('別紙様式3-2（処遇改善加算　個票）'!X:X, "処遇改善加算Ⅲ"))</f>
        <v>5</v>
      </c>
      <c r="AO51" s="122"/>
      <c r="AP51" s="122"/>
      <c r="AQ51" s="120"/>
    </row>
    <row r="52" spans="1:50" s="119" customFormat="1" ht="30.75" customHeight="1" thickBot="1">
      <c r="A52" s="118"/>
      <c r="B52" s="799" t="s">
        <v>78</v>
      </c>
      <c r="C52" s="800"/>
      <c r="D52" s="800"/>
      <c r="E52" s="800"/>
      <c r="F52" s="800"/>
      <c r="G52" s="800"/>
      <c r="H52" s="800"/>
      <c r="I52" s="800"/>
      <c r="J52" s="800"/>
      <c r="K52" s="800"/>
      <c r="L52" s="800"/>
      <c r="M52" s="800"/>
      <c r="N52" s="800"/>
      <c r="O52" s="800"/>
      <c r="P52" s="800"/>
      <c r="Q52" s="800"/>
      <c r="R52" s="800"/>
      <c r="S52" s="800"/>
      <c r="T52" s="801">
        <v>26386000</v>
      </c>
      <c r="U52" s="802"/>
      <c r="V52" s="802"/>
      <c r="W52" s="802"/>
      <c r="X52" s="803"/>
      <c r="Y52" s="124" t="s">
        <v>58</v>
      </c>
      <c r="Z52" s="38" t="s">
        <v>59</v>
      </c>
      <c r="AA52" s="89" t="str">
        <f>IF(H7="", "", IF(T52&gt;=T51, "○", "×"))</f>
        <v>○</v>
      </c>
      <c r="AB52" s="125"/>
      <c r="AC52" s="125"/>
      <c r="AD52" s="125"/>
      <c r="AE52" s="118"/>
      <c r="AF52" s="118"/>
      <c r="AG52" s="118"/>
      <c r="AH52" s="118"/>
      <c r="AI52" s="118"/>
      <c r="AJ52" s="118"/>
      <c r="AK52" s="118"/>
      <c r="AL52" s="118"/>
      <c r="AM52" s="260" t="s">
        <v>79</v>
      </c>
      <c r="AN52" s="260">
        <f>AN51-(COUNTIF('別紙様式3-2（処遇改善加算　個票）'!P:P,"処遇改善加算Ⅱ")+COUNTIF('別紙様式3-2（処遇改善加算　個票）'!X:X, "処遇改善加算Ⅱ"))</f>
        <v>4</v>
      </c>
      <c r="AO52" s="122"/>
      <c r="AP52" s="122"/>
      <c r="AQ52" s="120"/>
    </row>
    <row r="53" spans="1:50" s="119" customFormat="1" ht="12" customHeight="1">
      <c r="A53" s="118"/>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18"/>
      <c r="AM53" s="261" t="s">
        <v>80</v>
      </c>
      <c r="AN53" s="262">
        <f>COUNTIF('別紙様式3-2（処遇改善加算　個票）'!T15:T114, "○")+COUNTIF('別紙様式3-2（処遇改善加算　個票）'!AB15:AB114, "○")</f>
        <v>10</v>
      </c>
      <c r="AO53" s="122"/>
      <c r="AP53" s="122"/>
      <c r="AT53" s="120"/>
      <c r="AU53" s="120"/>
      <c r="AV53" s="120"/>
      <c r="AW53" s="120"/>
      <c r="AX53" s="120"/>
    </row>
    <row r="54" spans="1:50" ht="18" customHeight="1">
      <c r="A54" s="38"/>
      <c r="B54" s="78" t="s">
        <v>81</v>
      </c>
      <c r="C54" s="78"/>
      <c r="D54" s="78"/>
      <c r="E54" s="78"/>
      <c r="F54" s="78"/>
      <c r="G54" s="78"/>
      <c r="H54" s="78"/>
      <c r="I54" s="78"/>
      <c r="J54" s="78"/>
      <c r="K54" s="78"/>
      <c r="L54" s="78"/>
      <c r="Z54" s="38"/>
      <c r="AA54" s="38"/>
      <c r="AB54" s="38"/>
      <c r="AC54" s="38"/>
      <c r="AD54" s="38"/>
      <c r="AE54" s="38"/>
      <c r="AF54" s="38"/>
      <c r="AG54" s="38"/>
      <c r="AH54" s="38"/>
      <c r="AI54" s="38"/>
      <c r="AJ54" s="38"/>
      <c r="AK54" s="38"/>
      <c r="AL54" s="38"/>
      <c r="AM54" s="272"/>
      <c r="AN54" s="272"/>
      <c r="AO54" s="273"/>
      <c r="AP54" s="127"/>
    </row>
    <row r="55" spans="1:50" ht="3" customHeight="1" thickBot="1">
      <c r="A55" s="38"/>
      <c r="B55" s="3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118"/>
      <c r="AM55" s="274"/>
      <c r="AN55" s="274"/>
      <c r="AO55" s="272"/>
      <c r="AP55" s="259"/>
    </row>
    <row r="56" spans="1:50" ht="24" customHeight="1" thickBot="1">
      <c r="A56" s="38"/>
      <c r="B56" s="753"/>
      <c r="C56" s="798"/>
      <c r="D56" s="549" t="s">
        <v>82</v>
      </c>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0"/>
      <c r="AH56" s="550"/>
      <c r="AI56" s="550"/>
      <c r="AJ56" s="550"/>
      <c r="AK56" s="551"/>
      <c r="AL56" s="66"/>
      <c r="AM56" s="275" t="b">
        <v>1</v>
      </c>
      <c r="AN56" s="274"/>
      <c r="AO56" s="274"/>
      <c r="AP56" s="122"/>
    </row>
    <row r="57" spans="1:50" ht="1.9" customHeight="1">
      <c r="A57" s="38"/>
      <c r="B57" s="66"/>
      <c r="C57" s="66"/>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66"/>
      <c r="AM57" s="274"/>
      <c r="AN57" s="274"/>
      <c r="AO57" s="274"/>
      <c r="AP57" s="122"/>
    </row>
    <row r="58" spans="1:50" ht="6" customHeight="1">
      <c r="A58" s="38"/>
      <c r="B58" s="134"/>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66"/>
      <c r="AB58" s="135"/>
      <c r="AC58" s="135"/>
      <c r="AD58" s="135"/>
      <c r="AE58" s="135"/>
      <c r="AF58" s="135"/>
      <c r="AG58" s="135"/>
      <c r="AH58" s="135"/>
      <c r="AI58" s="135"/>
      <c r="AJ58" s="135"/>
      <c r="AK58" s="135"/>
      <c r="AL58" s="66"/>
      <c r="AM58" s="274"/>
      <c r="AN58" s="274"/>
      <c r="AO58" s="274"/>
      <c r="AP58" s="122"/>
    </row>
    <row r="59" spans="1:50" ht="16.5" customHeight="1" thickBot="1">
      <c r="A59" s="38"/>
      <c r="B59" s="112"/>
      <c r="C59" s="750" t="s">
        <v>83</v>
      </c>
      <c r="D59" s="750"/>
      <c r="E59" s="750"/>
      <c r="F59" s="750"/>
      <c r="G59" s="750"/>
      <c r="H59" s="750"/>
      <c r="I59" s="750"/>
      <c r="J59" s="750"/>
      <c r="K59" s="750"/>
      <c r="L59" s="750"/>
      <c r="M59" s="750"/>
      <c r="N59" s="750"/>
      <c r="O59" s="750"/>
      <c r="P59" s="750"/>
      <c r="Q59" s="750"/>
      <c r="R59" s="750"/>
      <c r="S59" s="750"/>
      <c r="T59" s="750"/>
      <c r="U59" s="112"/>
      <c r="V59" s="112"/>
      <c r="W59" s="112"/>
      <c r="X59" s="112"/>
      <c r="Y59" s="112"/>
      <c r="Z59" s="112"/>
      <c r="AA59" s="112"/>
      <c r="AB59" s="112"/>
      <c r="AC59" s="112"/>
      <c r="AD59" s="100"/>
      <c r="AE59" s="100"/>
      <c r="AF59" s="100"/>
      <c r="AG59" s="100"/>
      <c r="AH59" s="100"/>
      <c r="AI59" s="100"/>
      <c r="AJ59" s="100"/>
      <c r="AK59" s="100"/>
      <c r="AL59" s="66"/>
      <c r="AM59" s="274"/>
      <c r="AN59" s="274"/>
      <c r="AO59" s="274"/>
      <c r="AP59" s="122"/>
    </row>
    <row r="60" spans="1:50" ht="18.75" customHeight="1" thickBot="1">
      <c r="A60" s="38"/>
      <c r="B60" s="66"/>
      <c r="C60" s="753"/>
      <c r="D60" s="754"/>
      <c r="E60" s="745" t="s">
        <v>84</v>
      </c>
      <c r="F60" s="745"/>
      <c r="G60" s="745"/>
      <c r="H60" s="745"/>
      <c r="I60" s="745"/>
      <c r="J60" s="745"/>
      <c r="K60" s="745"/>
      <c r="L60" s="745"/>
      <c r="M60" s="745"/>
      <c r="N60" s="745"/>
      <c r="O60" s="745"/>
      <c r="P60" s="745"/>
      <c r="Q60" s="745"/>
      <c r="R60" s="746"/>
      <c r="S60" s="136" t="s">
        <v>59</v>
      </c>
      <c r="T60" s="89" t="str">
        <f>IF(H7="", "",IF(AM56=TRUE, "", IF(AM60=TRUE,"○","×")))</f>
        <v/>
      </c>
      <c r="U60" s="66"/>
      <c r="V60" s="137"/>
      <c r="W60" s="137"/>
      <c r="X60" s="137"/>
      <c r="Y60" s="137"/>
      <c r="Z60" s="137"/>
      <c r="AA60" s="137"/>
      <c r="AB60" s="137"/>
      <c r="AC60" s="137"/>
      <c r="AD60" s="137"/>
      <c r="AE60" s="137"/>
      <c r="AF60" s="137"/>
      <c r="AG60" s="137"/>
      <c r="AH60" s="137"/>
      <c r="AI60" s="137"/>
      <c r="AJ60" s="137"/>
      <c r="AK60" s="137"/>
      <c r="AL60" s="66"/>
      <c r="AM60" s="275" t="b">
        <v>1</v>
      </c>
      <c r="AN60" s="274"/>
      <c r="AO60" s="274"/>
      <c r="AP60" s="122"/>
    </row>
    <row r="61" spans="1:50" ht="14.25" customHeight="1">
      <c r="A61" s="38"/>
      <c r="B61" s="138"/>
      <c r="C61" s="139" t="s">
        <v>85</v>
      </c>
      <c r="D61" s="140" t="s">
        <v>86</v>
      </c>
      <c r="E61" s="99"/>
      <c r="F61" s="99"/>
      <c r="G61" s="99"/>
      <c r="H61" s="99"/>
      <c r="I61" s="99"/>
      <c r="J61" s="99"/>
      <c r="K61" s="99"/>
      <c r="L61" s="99"/>
      <c r="M61" s="99"/>
      <c r="N61" s="99"/>
      <c r="O61" s="99"/>
      <c r="P61" s="99"/>
      <c r="Q61" s="99"/>
      <c r="R61" s="99"/>
      <c r="S61" s="140"/>
      <c r="T61" s="140"/>
      <c r="U61" s="140"/>
      <c r="V61" s="99"/>
      <c r="W61" s="99"/>
      <c r="X61" s="99"/>
      <c r="Y61" s="99"/>
      <c r="Z61" s="141"/>
      <c r="AA61" s="141"/>
      <c r="AB61" s="141"/>
      <c r="AC61" s="141"/>
      <c r="AD61" s="43"/>
      <c r="AE61" s="43"/>
      <c r="AF61" s="43"/>
      <c r="AG61" s="43"/>
      <c r="AH61" s="79"/>
      <c r="AI61" s="79"/>
      <c r="AJ61" s="79"/>
      <c r="AK61" s="142"/>
      <c r="AL61" s="66"/>
      <c r="AM61" s="274"/>
      <c r="AN61" s="274"/>
      <c r="AO61" s="274"/>
      <c r="AP61" s="122"/>
    </row>
    <row r="62" spans="1:50" ht="14.25" customHeight="1">
      <c r="A62" s="38"/>
      <c r="B62" s="138"/>
      <c r="C62" s="143" t="s">
        <v>87</v>
      </c>
      <c r="D62" s="144" t="s">
        <v>88</v>
      </c>
      <c r="E62" s="144"/>
      <c r="F62" s="144"/>
      <c r="G62" s="144"/>
      <c r="H62" s="144"/>
      <c r="I62" s="144"/>
      <c r="J62" s="144"/>
      <c r="K62" s="144"/>
      <c r="L62" s="144"/>
      <c r="M62" s="144"/>
      <c r="N62" s="144"/>
      <c r="O62" s="144"/>
      <c r="P62" s="144"/>
      <c r="Q62" s="144"/>
      <c r="R62" s="144"/>
      <c r="S62" s="144"/>
      <c r="T62" s="144"/>
      <c r="U62" s="144"/>
      <c r="V62" s="144"/>
      <c r="W62" s="144"/>
      <c r="X62" s="144"/>
      <c r="Y62" s="144"/>
      <c r="Z62" s="145"/>
      <c r="AA62" s="145"/>
      <c r="AB62" s="145"/>
      <c r="AC62" s="145"/>
      <c r="AD62" s="146"/>
      <c r="AE62" s="146"/>
      <c r="AF62" s="146"/>
      <c r="AG62" s="146"/>
      <c r="AH62" s="147"/>
      <c r="AI62" s="147"/>
      <c r="AJ62" s="147"/>
      <c r="AK62" s="148"/>
      <c r="AL62" s="66"/>
      <c r="AM62" s="274"/>
      <c r="AN62" s="274"/>
      <c r="AO62" s="274"/>
      <c r="AP62" s="122"/>
    </row>
    <row r="63" spans="1:50" ht="14.25" customHeight="1">
      <c r="A63" s="38"/>
      <c r="B63" s="138"/>
      <c r="C63" s="149" t="s">
        <v>89</v>
      </c>
      <c r="D63" s="150" t="s">
        <v>90</v>
      </c>
      <c r="E63" s="151"/>
      <c r="F63" s="151"/>
      <c r="G63" s="151"/>
      <c r="H63" s="151"/>
      <c r="I63" s="151"/>
      <c r="J63" s="151"/>
      <c r="K63" s="151"/>
      <c r="L63" s="151"/>
      <c r="M63" s="151"/>
      <c r="N63" s="151"/>
      <c r="O63" s="151"/>
      <c r="P63" s="151"/>
      <c r="Q63" s="151"/>
      <c r="R63" s="151"/>
      <c r="S63" s="151"/>
      <c r="T63" s="151"/>
      <c r="U63" s="151"/>
      <c r="V63" s="151"/>
      <c r="W63" s="151"/>
      <c r="X63" s="151"/>
      <c r="Y63" s="151"/>
      <c r="Z63" s="152"/>
      <c r="AA63" s="152"/>
      <c r="AB63" s="152"/>
      <c r="AC63" s="152"/>
      <c r="AD63" s="153"/>
      <c r="AE63" s="153"/>
      <c r="AF63" s="153"/>
      <c r="AG63" s="153"/>
      <c r="AH63" s="154"/>
      <c r="AI63" s="154"/>
      <c r="AJ63" s="154"/>
      <c r="AK63" s="155"/>
      <c r="AL63" s="156"/>
      <c r="AM63" s="274"/>
      <c r="AN63" s="274"/>
      <c r="AO63" s="274"/>
      <c r="AP63" s="122"/>
    </row>
    <row r="64" spans="1:50" ht="11.25" customHeight="1">
      <c r="A64" s="38"/>
      <c r="B64" s="138"/>
      <c r="C64" s="157"/>
      <c r="D64" s="99"/>
      <c r="E64" s="116"/>
      <c r="F64" s="116"/>
      <c r="G64" s="116"/>
      <c r="H64" s="116"/>
      <c r="I64" s="116"/>
      <c r="J64" s="116"/>
      <c r="K64" s="116"/>
      <c r="L64" s="116"/>
      <c r="M64" s="116"/>
      <c r="N64" s="116"/>
      <c r="O64" s="116"/>
      <c r="P64" s="116"/>
      <c r="Q64" s="116"/>
      <c r="R64" s="116"/>
      <c r="S64" s="116"/>
      <c r="T64" s="116"/>
      <c r="U64" s="116"/>
      <c r="V64" s="116"/>
      <c r="W64" s="116"/>
      <c r="X64" s="116"/>
      <c r="Y64" s="116"/>
      <c r="Z64" s="141"/>
      <c r="AA64" s="141"/>
      <c r="AB64" s="141"/>
      <c r="AC64" s="141"/>
      <c r="AD64" s="43"/>
      <c r="AE64" s="43"/>
      <c r="AF64" s="43"/>
      <c r="AG64" s="43"/>
      <c r="AH64" s="79"/>
      <c r="AI64" s="79"/>
      <c r="AJ64" s="79"/>
      <c r="AK64" s="79"/>
      <c r="AL64" s="156"/>
      <c r="AM64" s="274"/>
      <c r="AN64" s="274"/>
      <c r="AO64" s="274"/>
      <c r="AP64" s="122"/>
    </row>
    <row r="65" spans="1:57" ht="14.25" customHeight="1" thickBot="1">
      <c r="A65" s="38"/>
      <c r="B65" s="66"/>
      <c r="C65" s="750" t="s">
        <v>91</v>
      </c>
      <c r="D65" s="750"/>
      <c r="E65" s="750"/>
      <c r="F65" s="750"/>
      <c r="G65" s="750"/>
      <c r="H65" s="750"/>
      <c r="I65" s="750"/>
      <c r="J65" s="750"/>
      <c r="K65" s="750"/>
      <c r="L65" s="750"/>
      <c r="M65" s="750"/>
      <c r="N65" s="750"/>
      <c r="O65" s="750"/>
      <c r="P65" s="750"/>
      <c r="Q65" s="750"/>
      <c r="R65" s="750"/>
      <c r="S65" s="158"/>
      <c r="T65" s="158"/>
      <c r="U65" s="158"/>
      <c r="V65" s="158"/>
      <c r="W65" s="158"/>
      <c r="X65" s="158"/>
      <c r="Y65" s="158"/>
      <c r="Z65" s="158"/>
      <c r="AA65" s="158"/>
      <c r="AB65" s="158"/>
      <c r="AC65" s="158"/>
      <c r="AD65" s="158"/>
      <c r="AE65" s="158"/>
      <c r="AF65" s="158"/>
      <c r="AG65" s="158"/>
      <c r="AH65" s="158"/>
      <c r="AI65" s="158"/>
      <c r="AJ65" s="158"/>
      <c r="AK65" s="158"/>
      <c r="AL65" s="158"/>
      <c r="AM65" s="274"/>
      <c r="AN65" s="274"/>
      <c r="AO65" s="274"/>
      <c r="AP65" s="122"/>
    </row>
    <row r="66" spans="1:57" ht="21.75" customHeight="1" thickBot="1">
      <c r="A66" s="38"/>
      <c r="B66" s="159"/>
      <c r="C66" s="753"/>
      <c r="D66" s="754"/>
      <c r="E66" s="745" t="s">
        <v>92</v>
      </c>
      <c r="F66" s="745"/>
      <c r="G66" s="745"/>
      <c r="H66" s="745"/>
      <c r="I66" s="745"/>
      <c r="J66" s="745"/>
      <c r="K66" s="745"/>
      <c r="L66" s="745"/>
      <c r="M66" s="745"/>
      <c r="N66" s="745"/>
      <c r="O66" s="745"/>
      <c r="P66" s="745"/>
      <c r="Q66" s="745"/>
      <c r="R66" s="746"/>
      <c r="S66" s="136" t="s">
        <v>59</v>
      </c>
      <c r="T66" s="89" t="str">
        <f>IF(H7="", "",IF(AM56=TRUE,"",IF(AND(AM66=TRUE,OR(AND(AN66=TRUE,J69&lt;&gt;""),AND(AO67=TRUE,J71&lt;&gt;""))),"○","×")))</f>
        <v/>
      </c>
      <c r="U66" s="160"/>
      <c r="V66" s="161"/>
      <c r="W66" s="161"/>
      <c r="X66" s="161"/>
      <c r="Y66" s="161"/>
      <c r="Z66" s="161"/>
      <c r="AA66" s="161"/>
      <c r="AB66" s="161"/>
      <c r="AC66" s="161"/>
      <c r="AD66" s="161"/>
      <c r="AE66" s="161"/>
      <c r="AF66" s="161"/>
      <c r="AG66" s="161"/>
      <c r="AH66" s="161"/>
      <c r="AI66" s="161"/>
      <c r="AJ66" s="161"/>
      <c r="AK66" s="161"/>
      <c r="AL66" s="158"/>
      <c r="AM66" s="275" t="b">
        <v>1</v>
      </c>
      <c r="AN66" s="275" t="b">
        <v>1</v>
      </c>
      <c r="AO66" s="274"/>
      <c r="AP66" s="122"/>
    </row>
    <row r="67" spans="1:57" ht="30.75" customHeight="1" thickBot="1">
      <c r="A67" s="38"/>
      <c r="B67" s="797"/>
      <c r="C67" s="139" t="s">
        <v>85</v>
      </c>
      <c r="D67" s="755" t="s">
        <v>93</v>
      </c>
      <c r="E67" s="756"/>
      <c r="F67" s="756"/>
      <c r="G67" s="756"/>
      <c r="H67" s="757"/>
      <c r="I67" s="757"/>
      <c r="J67" s="757"/>
      <c r="K67" s="757"/>
      <c r="L67" s="757"/>
      <c r="M67" s="757"/>
      <c r="N67" s="757"/>
      <c r="O67" s="757"/>
      <c r="P67" s="757"/>
      <c r="Q67" s="757"/>
      <c r="R67" s="757"/>
      <c r="S67" s="757"/>
      <c r="T67" s="757"/>
      <c r="U67" s="757"/>
      <c r="V67" s="757"/>
      <c r="W67" s="757"/>
      <c r="X67" s="757"/>
      <c r="Y67" s="757"/>
      <c r="Z67" s="757"/>
      <c r="AA67" s="757"/>
      <c r="AB67" s="757"/>
      <c r="AC67" s="757"/>
      <c r="AD67" s="757"/>
      <c r="AE67" s="757"/>
      <c r="AF67" s="757"/>
      <c r="AG67" s="757"/>
      <c r="AH67" s="757"/>
      <c r="AI67" s="757"/>
      <c r="AJ67" s="757"/>
      <c r="AK67" s="758"/>
      <c r="AL67" s="66"/>
      <c r="AM67" s="275" t="b">
        <v>1</v>
      </c>
      <c r="AN67" s="274"/>
      <c r="AO67" s="275" t="b">
        <v>1</v>
      </c>
      <c r="AP67" s="122"/>
    </row>
    <row r="68" spans="1:57" ht="28.5" customHeight="1" thickBot="1">
      <c r="A68" s="38"/>
      <c r="B68" s="797"/>
      <c r="C68" s="820"/>
      <c r="D68" s="806" t="s">
        <v>94</v>
      </c>
      <c r="E68" s="807"/>
      <c r="F68" s="807"/>
      <c r="G68" s="807"/>
      <c r="H68" s="759"/>
      <c r="I68" s="804" t="s">
        <v>56</v>
      </c>
      <c r="J68" s="822" t="s">
        <v>95</v>
      </c>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c r="AH68" s="823"/>
      <c r="AI68" s="823"/>
      <c r="AJ68" s="823"/>
      <c r="AK68" s="824"/>
      <c r="AL68" s="66"/>
      <c r="AM68" s="274"/>
      <c r="AN68" s="274"/>
      <c r="AO68" s="274"/>
      <c r="AP68" s="122"/>
    </row>
    <row r="69" spans="1:57" ht="34.5" customHeight="1" thickBot="1">
      <c r="A69" s="38"/>
      <c r="B69" s="797"/>
      <c r="C69" s="820"/>
      <c r="D69" s="808"/>
      <c r="E69" s="633"/>
      <c r="F69" s="633"/>
      <c r="G69" s="633"/>
      <c r="H69" s="760"/>
      <c r="I69" s="805"/>
      <c r="J69" s="825"/>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66"/>
      <c r="AM69" s="66"/>
      <c r="AN69" s="66"/>
      <c r="AO69" s="122"/>
      <c r="AP69" s="122"/>
      <c r="AQ69" s="730" t="s">
        <v>96</v>
      </c>
      <c r="AR69" s="731"/>
      <c r="AS69" s="731"/>
      <c r="AT69" s="731"/>
      <c r="AU69" s="731"/>
      <c r="AV69" s="731"/>
      <c r="AW69" s="731"/>
      <c r="AX69" s="731"/>
      <c r="AY69" s="731"/>
      <c r="AZ69" s="731"/>
      <c r="BA69" s="731"/>
      <c r="BB69" s="731"/>
      <c r="BC69" s="731"/>
      <c r="BD69" s="731"/>
      <c r="BE69" s="732"/>
    </row>
    <row r="70" spans="1:57" ht="15" customHeight="1" thickBot="1">
      <c r="A70" s="38"/>
      <c r="B70" s="797"/>
      <c r="C70" s="820"/>
      <c r="D70" s="808"/>
      <c r="E70" s="633"/>
      <c r="F70" s="633"/>
      <c r="G70" s="633"/>
      <c r="H70" s="558"/>
      <c r="I70" s="560" t="s">
        <v>61</v>
      </c>
      <c r="J70" s="162" t="s">
        <v>97</v>
      </c>
      <c r="K70" s="163"/>
      <c r="L70" s="163"/>
      <c r="M70" s="163"/>
      <c r="N70" s="163"/>
      <c r="O70" s="163"/>
      <c r="P70" s="163"/>
      <c r="Q70" s="163"/>
      <c r="R70" s="163"/>
      <c r="S70" s="562" t="s">
        <v>98</v>
      </c>
      <c r="T70" s="562"/>
      <c r="U70" s="562"/>
      <c r="V70" s="562"/>
      <c r="W70" s="562"/>
      <c r="X70" s="562"/>
      <c r="Y70" s="562"/>
      <c r="Z70" s="562"/>
      <c r="AA70" s="562"/>
      <c r="AB70" s="562"/>
      <c r="AC70" s="562"/>
      <c r="AD70" s="562"/>
      <c r="AE70" s="562"/>
      <c r="AF70" s="562"/>
      <c r="AG70" s="562"/>
      <c r="AH70" s="562"/>
      <c r="AI70" s="562"/>
      <c r="AJ70" s="562"/>
      <c r="AK70" s="563"/>
      <c r="AL70" s="66"/>
      <c r="AM70" s="164"/>
      <c r="AO70" s="66"/>
      <c r="AP70" s="66"/>
    </row>
    <row r="71" spans="1:57" ht="33" customHeight="1" thickBot="1">
      <c r="A71" s="38"/>
      <c r="B71" s="797"/>
      <c r="C71" s="821"/>
      <c r="D71" s="809"/>
      <c r="E71" s="810"/>
      <c r="F71" s="810"/>
      <c r="G71" s="810"/>
      <c r="H71" s="559"/>
      <c r="I71" s="561"/>
      <c r="J71" s="792"/>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4"/>
      <c r="AL71" s="66"/>
      <c r="AM71" s="66"/>
      <c r="AN71" s="66"/>
      <c r="AQ71" s="730" t="s">
        <v>96</v>
      </c>
      <c r="AR71" s="731"/>
      <c r="AS71" s="731"/>
      <c r="AT71" s="731"/>
      <c r="AU71" s="731"/>
      <c r="AV71" s="731"/>
      <c r="AW71" s="731"/>
      <c r="AX71" s="731"/>
      <c r="AY71" s="731"/>
      <c r="AZ71" s="731"/>
      <c r="BA71" s="731"/>
      <c r="BB71" s="731"/>
      <c r="BC71" s="731"/>
      <c r="BD71" s="731"/>
      <c r="BE71" s="732"/>
    </row>
    <row r="72" spans="1:57" ht="16.5" customHeight="1" thickBot="1">
      <c r="A72" s="38"/>
      <c r="B72" s="165"/>
      <c r="C72" s="466"/>
      <c r="D72" s="487" t="s">
        <v>99</v>
      </c>
      <c r="E72" s="166"/>
      <c r="F72" s="166"/>
      <c r="G72" s="166"/>
      <c r="H72" s="151"/>
      <c r="I72" s="151"/>
      <c r="J72" s="151"/>
      <c r="K72" s="151"/>
      <c r="L72" s="151"/>
      <c r="M72" s="151"/>
      <c r="N72" s="151"/>
      <c r="O72" s="151"/>
      <c r="P72" s="151"/>
      <c r="Q72" s="151"/>
      <c r="R72" s="151"/>
      <c r="S72" s="151"/>
      <c r="T72" s="151"/>
      <c r="U72" s="151"/>
      <c r="V72" s="151"/>
      <c r="W72" s="151"/>
      <c r="X72" s="151"/>
      <c r="Y72" s="151"/>
      <c r="Z72" s="152"/>
      <c r="AA72" s="152"/>
      <c r="AB72" s="152"/>
      <c r="AC72" s="152"/>
      <c r="AD72" s="153"/>
      <c r="AE72" s="153"/>
      <c r="AF72" s="153"/>
      <c r="AG72" s="153"/>
      <c r="AH72" s="154"/>
      <c r="AI72" s="154"/>
      <c r="AJ72" s="154"/>
      <c r="AK72" s="167"/>
      <c r="AL72" s="156"/>
      <c r="AM72" s="164"/>
      <c r="AO72" s="66"/>
      <c r="AP72" s="66"/>
    </row>
    <row r="73" spans="1:57" ht="11.25" customHeight="1">
      <c r="A73" s="38"/>
      <c r="B73" s="80"/>
      <c r="C73" s="80"/>
      <c r="D73" s="80"/>
      <c r="E73" s="80"/>
      <c r="F73" s="80"/>
      <c r="G73" s="80"/>
      <c r="H73" s="80"/>
      <c r="I73" s="80"/>
      <c r="J73" s="80"/>
      <c r="K73" s="80"/>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66"/>
      <c r="AM73" s="164"/>
    </row>
    <row r="74" spans="1:57" ht="18.75" customHeight="1">
      <c r="A74" s="38"/>
      <c r="B74" s="78" t="s">
        <v>100</v>
      </c>
      <c r="C74" s="78"/>
      <c r="D74" s="78"/>
      <c r="E74" s="78"/>
      <c r="F74" s="78"/>
      <c r="G74" s="78"/>
      <c r="H74" s="78"/>
      <c r="I74" s="78"/>
      <c r="J74" s="78"/>
      <c r="K74" s="78"/>
      <c r="L74" s="78"/>
      <c r="Q74" s="38"/>
      <c r="R74" s="38"/>
      <c r="S74" s="38"/>
      <c r="T74" s="38"/>
      <c r="U74" s="38"/>
      <c r="V74" s="38"/>
      <c r="W74" s="38"/>
      <c r="X74" s="38"/>
      <c r="Y74" s="38"/>
      <c r="Z74" s="38"/>
      <c r="AA74" s="38"/>
      <c r="AB74" s="38"/>
      <c r="AC74" s="38"/>
      <c r="AD74" s="38"/>
      <c r="AE74" s="38"/>
      <c r="AF74" s="38"/>
      <c r="AG74" s="38"/>
      <c r="AH74" s="38"/>
      <c r="AI74" s="38"/>
      <c r="AJ74" s="38"/>
      <c r="AK74" s="38"/>
      <c r="AL74" s="38"/>
    </row>
    <row r="75" spans="1:57" ht="3.75" customHeight="1" thickBo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66"/>
    </row>
    <row r="76" spans="1:57" ht="22.15" customHeight="1" thickBot="1">
      <c r="A76" s="38"/>
      <c r="B76" s="359"/>
      <c r="C76" s="549" t="s">
        <v>101</v>
      </c>
      <c r="D76" s="550"/>
      <c r="E76" s="550"/>
      <c r="F76" s="550"/>
      <c r="G76" s="550"/>
      <c r="H76" s="550"/>
      <c r="I76" s="550"/>
      <c r="J76" s="550"/>
      <c r="K76" s="550"/>
      <c r="L76" s="550"/>
      <c r="M76" s="550"/>
      <c r="N76" s="550"/>
      <c r="O76" s="550"/>
      <c r="P76" s="550"/>
      <c r="Q76" s="550"/>
      <c r="R76" s="550"/>
      <c r="S76" s="550"/>
      <c r="T76" s="550"/>
      <c r="U76" s="550"/>
      <c r="V76" s="550"/>
      <c r="W76" s="550"/>
      <c r="X76" s="550"/>
      <c r="Y76" s="550"/>
      <c r="Z76" s="550"/>
      <c r="AA76" s="550"/>
      <c r="AB76" s="550"/>
      <c r="AC76" s="550"/>
      <c r="AD76" s="550"/>
      <c r="AE76" s="550"/>
      <c r="AF76" s="550"/>
      <c r="AG76" s="550"/>
      <c r="AH76" s="550"/>
      <c r="AI76" s="550"/>
      <c r="AJ76" s="550"/>
      <c r="AK76" s="551"/>
      <c r="AL76" s="168"/>
      <c r="AM76" s="279" t="b">
        <v>1</v>
      </c>
      <c r="AN76" s="169"/>
    </row>
    <row r="77" spans="1:57" s="38" customFormat="1" ht="6" customHeight="1" thickBot="1">
      <c r="B77" s="43"/>
      <c r="C77" s="170"/>
      <c r="D77" s="170"/>
      <c r="E77" s="170"/>
      <c r="F77" s="170"/>
      <c r="G77" s="170"/>
      <c r="H77" s="170"/>
      <c r="I77" s="170"/>
      <c r="J77" s="170"/>
      <c r="K77" s="170"/>
      <c r="L77" s="170"/>
      <c r="M77" s="170"/>
      <c r="N77" s="170"/>
      <c r="O77" s="170"/>
      <c r="P77" s="170"/>
      <c r="Q77" s="170"/>
      <c r="R77" s="170"/>
      <c r="S77" s="170"/>
      <c r="T77" s="170"/>
      <c r="U77" s="170"/>
      <c r="V77" s="170"/>
      <c r="W77" s="170"/>
      <c r="Y77" s="171"/>
      <c r="Z77" s="168"/>
      <c r="AA77" s="168"/>
      <c r="AB77" s="168"/>
      <c r="AC77" s="168"/>
      <c r="AD77" s="168"/>
      <c r="AE77" s="168"/>
      <c r="AF77" s="168"/>
      <c r="AG77" s="168"/>
      <c r="AH77" s="168"/>
      <c r="AI77" s="168"/>
      <c r="AJ77" s="168"/>
      <c r="AK77" s="168"/>
      <c r="AL77" s="168"/>
      <c r="AM77" s="172"/>
      <c r="AN77" s="172"/>
      <c r="AO77" s="169"/>
      <c r="AP77" s="169"/>
    </row>
    <row r="78" spans="1:57" ht="18" customHeight="1" thickBot="1">
      <c r="A78" s="38"/>
      <c r="B78" s="753"/>
      <c r="C78" s="754"/>
      <c r="D78" s="795" t="s">
        <v>92</v>
      </c>
      <c r="E78" s="795"/>
      <c r="F78" s="795"/>
      <c r="G78" s="795"/>
      <c r="H78" s="795"/>
      <c r="I78" s="795"/>
      <c r="J78" s="795"/>
      <c r="K78" s="795"/>
      <c r="L78" s="795"/>
      <c r="M78" s="795"/>
      <c r="N78" s="795"/>
      <c r="O78" s="795"/>
      <c r="P78" s="795"/>
      <c r="Q78" s="796"/>
      <c r="R78" s="173" t="s">
        <v>59</v>
      </c>
      <c r="S78" s="89" t="str">
        <f>IF(H7="", "", IF(AM76=TRUE,"",IF(AM79="記入不要","",IF(AND(AM80=TRUE,OR(AN80=TRUE,AO80=TRUE,AP80=TRUE)),"○","×"))))</f>
        <v/>
      </c>
      <c r="T78" s="174"/>
      <c r="U78" s="175"/>
      <c r="V78" s="168"/>
      <c r="W78" s="168"/>
      <c r="X78" s="168"/>
      <c r="Y78" s="168"/>
      <c r="Z78" s="168"/>
      <c r="AA78" s="168"/>
      <c r="AB78" s="168"/>
      <c r="AC78" s="168"/>
      <c r="AD78" s="168"/>
      <c r="AE78" s="168"/>
      <c r="AF78" s="168"/>
      <c r="AG78" s="168"/>
      <c r="AH78" s="168"/>
      <c r="AI78" s="168"/>
      <c r="AJ78" s="168"/>
      <c r="AK78" s="168"/>
      <c r="AL78" s="168"/>
      <c r="AM78" s="169"/>
      <c r="AN78" s="169"/>
      <c r="AO78" s="172"/>
      <c r="AP78" s="172"/>
    </row>
    <row r="79" spans="1:57" ht="27.75" customHeight="1" thickBot="1">
      <c r="A79" s="38"/>
      <c r="B79" s="139" t="s">
        <v>85</v>
      </c>
      <c r="C79" s="835" t="s">
        <v>2194</v>
      </c>
      <c r="D79" s="565"/>
      <c r="E79" s="565"/>
      <c r="F79" s="565"/>
      <c r="G79" s="565"/>
      <c r="H79" s="565"/>
      <c r="I79" s="565"/>
      <c r="J79" s="565"/>
      <c r="K79" s="565"/>
      <c r="L79" s="565"/>
      <c r="M79" s="565"/>
      <c r="N79" s="565"/>
      <c r="O79" s="565"/>
      <c r="P79" s="565"/>
      <c r="Q79" s="565"/>
      <c r="R79" s="565"/>
      <c r="S79" s="568"/>
      <c r="T79" s="565"/>
      <c r="U79" s="565"/>
      <c r="V79" s="565"/>
      <c r="W79" s="565"/>
      <c r="X79" s="565"/>
      <c r="Y79" s="565"/>
      <c r="Z79" s="565"/>
      <c r="AA79" s="565"/>
      <c r="AB79" s="565"/>
      <c r="AC79" s="565"/>
      <c r="AD79" s="565"/>
      <c r="AE79" s="565"/>
      <c r="AF79" s="565"/>
      <c r="AG79" s="565"/>
      <c r="AH79" s="565"/>
      <c r="AI79" s="565"/>
      <c r="AJ79" s="565"/>
      <c r="AK79" s="836"/>
      <c r="AL79" s="66"/>
      <c r="AM79" s="276"/>
      <c r="AN79" s="277"/>
      <c r="AO79" s="277"/>
      <c r="AP79" s="277"/>
    </row>
    <row r="80" spans="1:57" ht="27" customHeight="1">
      <c r="A80" s="38"/>
      <c r="B80" s="820"/>
      <c r="C80" s="806" t="s">
        <v>102</v>
      </c>
      <c r="D80" s="807"/>
      <c r="E80" s="807"/>
      <c r="F80" s="807"/>
      <c r="G80" s="224"/>
      <c r="H80" s="176" t="s">
        <v>56</v>
      </c>
      <c r="I80" s="783" t="s">
        <v>103</v>
      </c>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5"/>
      <c r="AL80" s="66"/>
      <c r="AM80" s="278" t="b">
        <v>0</v>
      </c>
      <c r="AN80" s="279" t="b">
        <v>0</v>
      </c>
      <c r="AO80" s="278" t="b">
        <v>0</v>
      </c>
      <c r="AP80" s="278" t="b">
        <v>0</v>
      </c>
    </row>
    <row r="81" spans="1:57" ht="37.5" customHeight="1">
      <c r="A81" s="38"/>
      <c r="B81" s="820"/>
      <c r="C81" s="808"/>
      <c r="D81" s="633"/>
      <c r="E81" s="633"/>
      <c r="F81" s="633"/>
      <c r="G81" s="225"/>
      <c r="H81" s="177" t="s">
        <v>61</v>
      </c>
      <c r="I81" s="786" t="s">
        <v>2195</v>
      </c>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8"/>
      <c r="AL81" s="66"/>
      <c r="AM81" s="280"/>
      <c r="AN81" s="62"/>
      <c r="AO81" s="62"/>
      <c r="AP81" s="62"/>
    </row>
    <row r="82" spans="1:57" ht="36" customHeight="1" thickBot="1">
      <c r="A82" s="38"/>
      <c r="B82" s="821"/>
      <c r="C82" s="809"/>
      <c r="D82" s="810"/>
      <c r="E82" s="810"/>
      <c r="F82" s="810"/>
      <c r="G82" s="226"/>
      <c r="H82" s="178" t="s">
        <v>104</v>
      </c>
      <c r="I82" s="789" t="s">
        <v>105</v>
      </c>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66"/>
      <c r="AM82" s="280"/>
      <c r="AN82" s="62"/>
      <c r="AO82" s="62"/>
      <c r="AP82" s="62"/>
    </row>
    <row r="83" spans="1:57" ht="21" customHeight="1">
      <c r="A83" s="38"/>
      <c r="B83" s="179" t="s">
        <v>87</v>
      </c>
      <c r="C83" s="579" t="s">
        <v>99</v>
      </c>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156"/>
      <c r="AM83" s="280"/>
      <c r="AN83" s="62"/>
      <c r="AO83" s="62"/>
    </row>
    <row r="84" spans="1:57" ht="6" customHeight="1">
      <c r="A84" s="38"/>
      <c r="B84" s="180"/>
      <c r="C84" s="180"/>
      <c r="D84" s="180"/>
      <c r="E84" s="180"/>
      <c r="F84" s="180"/>
      <c r="G84" s="180"/>
      <c r="H84" s="180"/>
      <c r="I84" s="180"/>
      <c r="J84" s="180"/>
      <c r="K84" s="180"/>
      <c r="L84" s="180"/>
      <c r="M84" s="180"/>
      <c r="N84" s="180"/>
      <c r="O84" s="180"/>
      <c r="P84" s="180"/>
      <c r="Q84" s="180"/>
      <c r="R84" s="180"/>
      <c r="S84" s="180"/>
      <c r="T84" s="180"/>
      <c r="U84" s="112"/>
      <c r="V84" s="20"/>
      <c r="W84" s="20"/>
      <c r="X84" s="20"/>
      <c r="Y84" s="21"/>
      <c r="Z84" s="22"/>
      <c r="AA84" s="21"/>
      <c r="AB84" s="129"/>
      <c r="AC84" s="130"/>
      <c r="AD84" s="131"/>
      <c r="AE84" s="131"/>
      <c r="AF84" s="128"/>
      <c r="AG84" s="39"/>
      <c r="AH84" s="181"/>
      <c r="AI84" s="182"/>
      <c r="AJ84" s="125"/>
      <c r="AK84" s="125"/>
      <c r="AL84" s="125"/>
      <c r="AM84" s="280"/>
      <c r="AN84" s="62"/>
      <c r="AO84" s="62"/>
    </row>
    <row r="85" spans="1:57" s="67" customFormat="1" ht="21.75" customHeight="1">
      <c r="A85" s="66"/>
      <c r="B85" s="778" t="s">
        <v>106</v>
      </c>
      <c r="C85" s="778"/>
      <c r="D85" s="778"/>
      <c r="E85" s="778"/>
      <c r="F85" s="778"/>
      <c r="G85" s="778"/>
      <c r="H85" s="778"/>
      <c r="I85" s="778"/>
      <c r="J85" s="778"/>
      <c r="K85" s="778"/>
      <c r="L85" s="778"/>
      <c r="M85" s="778"/>
      <c r="N85" s="778"/>
      <c r="O85" s="778"/>
      <c r="P85" s="778"/>
      <c r="Q85" s="778"/>
      <c r="R85" s="778"/>
      <c r="S85" s="778"/>
      <c r="T85" s="778"/>
      <c r="U85" s="778"/>
      <c r="V85" s="778"/>
      <c r="W85" s="778"/>
      <c r="X85" s="778"/>
      <c r="Y85" s="778"/>
      <c r="Z85" s="778"/>
      <c r="AA85" s="778"/>
      <c r="AB85" s="778"/>
      <c r="AC85" s="778"/>
      <c r="AD85" s="778"/>
      <c r="AE85" s="778"/>
      <c r="AF85" s="778"/>
      <c r="AG85" s="778"/>
      <c r="AH85" s="778"/>
      <c r="AI85" s="778"/>
      <c r="AJ85" s="778"/>
      <c r="AK85" s="778"/>
      <c r="AL85" s="66"/>
      <c r="AM85" s="286"/>
      <c r="AN85" s="287"/>
      <c r="AO85" s="287"/>
    </row>
    <row r="86" spans="1:57" s="67" customFormat="1" ht="6" customHeight="1" thickBot="1">
      <c r="A86" s="66"/>
      <c r="B86" s="170"/>
      <c r="C86" s="183"/>
      <c r="D86" s="183"/>
      <c r="E86" s="183"/>
      <c r="F86" s="183"/>
      <c r="G86" s="183"/>
      <c r="H86" s="183"/>
      <c r="I86" s="183"/>
      <c r="J86" s="183"/>
      <c r="K86" s="183"/>
      <c r="L86" s="183"/>
      <c r="M86" s="183"/>
      <c r="N86" s="183"/>
      <c r="O86" s="183"/>
      <c r="P86" s="183"/>
      <c r="Q86" s="183"/>
      <c r="R86" s="183"/>
      <c r="S86" s="183"/>
      <c r="T86" s="183"/>
      <c r="U86" s="183"/>
      <c r="V86" s="183"/>
      <c r="W86" s="183"/>
      <c r="X86" s="183"/>
      <c r="Y86" s="183"/>
      <c r="Z86" s="183"/>
      <c r="AA86" s="183"/>
      <c r="AB86" s="183"/>
      <c r="AC86" s="183"/>
      <c r="AD86" s="183"/>
      <c r="AE86" s="183"/>
      <c r="AF86" s="183"/>
      <c r="AG86" s="183"/>
      <c r="AH86" s="183"/>
      <c r="AI86" s="183"/>
      <c r="AJ86" s="183"/>
      <c r="AK86" s="183"/>
      <c r="AL86" s="66"/>
      <c r="AM86" s="286"/>
      <c r="AN86" s="287"/>
      <c r="AO86" s="287"/>
    </row>
    <row r="87" spans="1:57" ht="27.75" customHeight="1" thickBot="1">
      <c r="A87" s="38"/>
      <c r="B87" s="811" t="s">
        <v>107</v>
      </c>
      <c r="C87" s="812"/>
      <c r="D87" s="812"/>
      <c r="E87" s="812"/>
      <c r="F87" s="812"/>
      <c r="G87" s="812"/>
      <c r="H87" s="812"/>
      <c r="I87" s="812"/>
      <c r="J87" s="812"/>
      <c r="K87" s="812"/>
      <c r="L87" s="812"/>
      <c r="M87" s="812"/>
      <c r="N87" s="812"/>
      <c r="O87" s="812"/>
      <c r="P87" s="812"/>
      <c r="Q87" s="813"/>
      <c r="R87" s="92" t="s">
        <v>108</v>
      </c>
      <c r="S87" s="263" t="str">
        <f>'別紙様式3-2（処遇改善加算　個票）'!AC5</f>
        <v>○</v>
      </c>
      <c r="T87" s="775" t="s">
        <v>109</v>
      </c>
      <c r="U87" s="776"/>
      <c r="V87" s="776"/>
      <c r="W87" s="776"/>
      <c r="X87" s="776"/>
      <c r="Y87" s="776"/>
      <c r="Z87" s="776"/>
      <c r="AA87" s="776"/>
      <c r="AB87" s="776"/>
      <c r="AC87" s="776"/>
      <c r="AD87" s="776"/>
      <c r="AE87" s="776"/>
      <c r="AF87" s="777"/>
      <c r="AG87" s="100"/>
      <c r="AH87" s="100"/>
      <c r="AI87" s="100"/>
      <c r="AJ87" s="100"/>
      <c r="AK87" s="38"/>
      <c r="AL87" s="38"/>
      <c r="AM87" s="278" t="str">
        <f>IF(COUNTIF(S87:S88, "×")&gt;0, "設定できない", "要件を満たす")</f>
        <v>要件を満たす</v>
      </c>
      <c r="AN87" s="62"/>
      <c r="AO87" s="62"/>
      <c r="AX87" s="73"/>
    </row>
    <row r="88" spans="1:57" ht="27.75" customHeight="1" thickBot="1">
      <c r="A88" s="38"/>
      <c r="B88" s="811" t="s">
        <v>110</v>
      </c>
      <c r="C88" s="812"/>
      <c r="D88" s="812"/>
      <c r="E88" s="812"/>
      <c r="F88" s="812"/>
      <c r="G88" s="812"/>
      <c r="H88" s="812"/>
      <c r="I88" s="812"/>
      <c r="J88" s="812"/>
      <c r="K88" s="812"/>
      <c r="L88" s="812"/>
      <c r="M88" s="812"/>
      <c r="N88" s="812"/>
      <c r="O88" s="812"/>
      <c r="P88" s="812"/>
      <c r="Q88" s="813"/>
      <c r="R88" s="92" t="s">
        <v>108</v>
      </c>
      <c r="S88" s="263" t="str">
        <f>'別紙様式3-2（処遇改善加算　個票）'!AC7</f>
        <v>○</v>
      </c>
      <c r="T88" s="775" t="s">
        <v>111</v>
      </c>
      <c r="U88" s="776"/>
      <c r="V88" s="776"/>
      <c r="W88" s="776"/>
      <c r="X88" s="776"/>
      <c r="Y88" s="776"/>
      <c r="Z88" s="776"/>
      <c r="AA88" s="776"/>
      <c r="AB88" s="776"/>
      <c r="AC88" s="776"/>
      <c r="AD88" s="776"/>
      <c r="AE88" s="776"/>
      <c r="AF88" s="777"/>
      <c r="AG88" s="100"/>
      <c r="AH88" s="100"/>
      <c r="AI88" s="100"/>
      <c r="AJ88" s="100"/>
      <c r="AK88" s="38"/>
      <c r="AL88" s="38"/>
      <c r="AM88" s="277"/>
      <c r="AN88" s="62"/>
      <c r="AO88" s="62"/>
      <c r="AY88" s="73"/>
    </row>
    <row r="89" spans="1:57" ht="5.45" customHeight="1">
      <c r="A89" s="38"/>
      <c r="B89" s="138"/>
      <c r="C89" s="38"/>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38"/>
      <c r="AL89" s="38"/>
      <c r="AM89" s="277"/>
      <c r="AN89" s="62"/>
      <c r="AO89" s="62"/>
      <c r="AT89" s="73"/>
      <c r="AU89" s="73"/>
      <c r="AV89" s="73"/>
      <c r="AW89" s="73"/>
      <c r="AX89" s="73"/>
    </row>
    <row r="90" spans="1:57" s="67" customFormat="1" ht="6" customHeight="1">
      <c r="A90" s="3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66"/>
      <c r="AM90" s="277"/>
      <c r="AN90" s="289"/>
      <c r="AO90" s="289"/>
      <c r="AP90" s="186"/>
      <c r="AQ90" s="186"/>
      <c r="AR90" s="186"/>
      <c r="AS90" s="186"/>
      <c r="AT90" s="186"/>
      <c r="AU90" s="186"/>
      <c r="AV90" s="186"/>
      <c r="AW90" s="186"/>
      <c r="AX90" s="186"/>
      <c r="AY90" s="186"/>
      <c r="AZ90" s="186"/>
      <c r="BA90" s="186"/>
      <c r="BB90" s="66"/>
      <c r="BC90" s="66"/>
      <c r="BD90" s="66"/>
      <c r="BE90" s="66"/>
    </row>
    <row r="91" spans="1:57" s="67" customFormat="1" ht="18" customHeight="1" thickBot="1">
      <c r="A91" s="38"/>
      <c r="B91" s="181" t="s">
        <v>112</v>
      </c>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277"/>
      <c r="AN91" s="62"/>
      <c r="AO91" s="62"/>
      <c r="AP91"/>
      <c r="AQ91"/>
      <c r="AR91"/>
      <c r="AS91"/>
      <c r="AT91"/>
      <c r="AU91"/>
      <c r="AV91"/>
      <c r="AW91"/>
      <c r="AX91" s="187"/>
      <c r="AY91" s="187"/>
      <c r="AZ91" s="188"/>
    </row>
    <row r="92" spans="1:57" s="67" customFormat="1" ht="21" customHeight="1" thickBot="1">
      <c r="A92" s="38"/>
      <c r="B92" s="359"/>
      <c r="C92" s="549" t="s">
        <v>101</v>
      </c>
      <c r="D92" s="550"/>
      <c r="E92" s="550"/>
      <c r="F92" s="550"/>
      <c r="G92" s="550"/>
      <c r="H92" s="550"/>
      <c r="I92" s="550"/>
      <c r="J92" s="550"/>
      <c r="K92" s="550"/>
      <c r="L92" s="550"/>
      <c r="M92" s="550"/>
      <c r="N92" s="550"/>
      <c r="O92" s="550"/>
      <c r="P92" s="550"/>
      <c r="Q92" s="550"/>
      <c r="R92" s="550"/>
      <c r="S92" s="550"/>
      <c r="T92" s="550"/>
      <c r="U92" s="550"/>
      <c r="V92" s="550"/>
      <c r="W92" s="550"/>
      <c r="X92" s="550"/>
      <c r="Y92" s="550"/>
      <c r="Z92" s="550"/>
      <c r="AA92" s="550"/>
      <c r="AB92" s="550"/>
      <c r="AC92" s="550"/>
      <c r="AD92" s="550"/>
      <c r="AE92" s="550"/>
      <c r="AF92" s="550"/>
      <c r="AG92" s="550"/>
      <c r="AH92" s="550"/>
      <c r="AI92" s="550"/>
      <c r="AJ92" s="550"/>
      <c r="AK92" s="551"/>
      <c r="AL92" s="38"/>
      <c r="AM92" s="279" t="b">
        <v>0</v>
      </c>
      <c r="AN92" s="62"/>
      <c r="AO92" s="62"/>
      <c r="AP92"/>
      <c r="AQ92"/>
      <c r="AR92"/>
      <c r="AS92"/>
      <c r="AT92"/>
      <c r="AU92"/>
      <c r="AV92"/>
      <c r="AW92"/>
      <c r="AX92" s="187"/>
      <c r="AY92" s="187"/>
      <c r="AZ92" s="188"/>
    </row>
    <row r="93" spans="1:57" s="67" customFormat="1" ht="19.899999999999999" customHeight="1" thickBot="1">
      <c r="A93" s="38"/>
      <c r="B93" s="622" t="s">
        <v>113</v>
      </c>
      <c r="C93" s="779"/>
      <c r="D93" s="779"/>
      <c r="E93" s="779"/>
      <c r="F93" s="779"/>
      <c r="G93" s="779"/>
      <c r="H93" s="779"/>
      <c r="I93" s="779"/>
      <c r="J93" s="779"/>
      <c r="K93" s="779"/>
      <c r="L93" s="779"/>
      <c r="M93" s="779"/>
      <c r="N93" s="779"/>
      <c r="O93" s="779"/>
      <c r="P93" s="779"/>
      <c r="Q93" s="779"/>
      <c r="R93" s="779"/>
      <c r="S93" s="779"/>
      <c r="T93" s="779"/>
      <c r="U93" s="779"/>
      <c r="V93" s="779"/>
      <c r="W93" s="779"/>
      <c r="X93" s="779"/>
      <c r="Y93" s="779"/>
      <c r="Z93" s="779"/>
      <c r="AA93" s="779"/>
      <c r="AB93" s="779"/>
      <c r="AC93" s="779"/>
      <c r="AD93" s="779"/>
      <c r="AE93" s="779"/>
      <c r="AF93" s="779"/>
      <c r="AG93" s="779"/>
      <c r="AH93" s="779"/>
      <c r="AI93" s="779"/>
      <c r="AJ93" s="779"/>
      <c r="AK93" s="401" t="str">
        <f>IF(H7="", "", IF(OR(AND(AI95="該当", AN102&gt;=2, AN106&gt;=2, AN110&gt;=2, AN114&gt;=2, AN118&gt;=3, OR(AM118=TRUE,AM119= TRUE), AN127&gt;=2), AND(AI95="", AI98="該当", AN102&gt;=1, AN106&gt;=1, AN110&gt;=1, AN114&gt;=1, OR(AN118&gt;=2,AM126=TRUE), AN127&gt;=1)), "○", "×"))</f>
        <v>○</v>
      </c>
      <c r="AL93" s="38"/>
      <c r="AM93" s="62"/>
      <c r="AN93" s="62"/>
      <c r="AO93" s="62"/>
      <c r="AP93"/>
      <c r="AQ93"/>
      <c r="AR93"/>
      <c r="AS93"/>
      <c r="AT93"/>
      <c r="AU93"/>
      <c r="AV93"/>
      <c r="AW93"/>
      <c r="AX93" s="187"/>
      <c r="AY93" s="187"/>
      <c r="AZ93" s="188"/>
    </row>
    <row r="94" spans="1:57" s="67" customFormat="1" ht="6.6" customHeight="1" thickBot="1">
      <c r="A94" s="38"/>
      <c r="B94" s="181"/>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66"/>
      <c r="AM94" s="290"/>
      <c r="AN94" s="290"/>
      <c r="AO94" s="290"/>
      <c r="AP94" s="119"/>
      <c r="AQ94" s="119"/>
      <c r="AR94" s="119"/>
      <c r="AS94" s="119"/>
      <c r="AT94" s="119"/>
      <c r="AU94" s="119"/>
      <c r="AV94" s="119"/>
      <c r="AW94" s="119"/>
      <c r="AX94" s="190"/>
      <c r="AY94" s="190"/>
      <c r="AZ94" s="188"/>
    </row>
    <row r="95" spans="1:57" s="67" customFormat="1" ht="17.25" customHeight="1" thickBot="1">
      <c r="A95" s="38"/>
      <c r="B95" s="191" t="s">
        <v>114</v>
      </c>
      <c r="C95" s="79"/>
      <c r="D95" s="79"/>
      <c r="E95" s="79"/>
      <c r="F95" s="79"/>
      <c r="G95" s="79"/>
      <c r="H95" s="79"/>
      <c r="I95" s="79"/>
      <c r="J95" s="79"/>
      <c r="K95" s="79"/>
      <c r="L95" s="79"/>
      <c r="M95" s="79"/>
      <c r="N95" s="79"/>
      <c r="O95" s="79"/>
      <c r="P95" s="79"/>
      <c r="Q95" s="79"/>
      <c r="R95" s="79"/>
      <c r="S95" s="79"/>
      <c r="T95" s="79"/>
      <c r="U95" s="79"/>
      <c r="V95" s="66"/>
      <c r="W95" s="79"/>
      <c r="X95" s="79"/>
      <c r="Y95" s="79"/>
      <c r="Z95" s="79"/>
      <c r="AA95" s="79"/>
      <c r="AB95" s="79"/>
      <c r="AC95" s="79"/>
      <c r="AD95" s="79"/>
      <c r="AE95" s="79"/>
      <c r="AF95" s="79"/>
      <c r="AG95" s="79"/>
      <c r="AH95" s="66"/>
      <c r="AI95" s="573" t="str">
        <f>IF(AN51&lt;&gt;0, "該当", "")</f>
        <v>該当</v>
      </c>
      <c r="AJ95" s="573"/>
      <c r="AK95" s="470" t="str">
        <f>IF(AI95="","",IF(AND(AN102&gt;=2,AN106&gt;=2,AN110&gt;=2,AN114&gt;=2,AN118&gt;=2,AN127&gt;=2),"○","×"))</f>
        <v>○</v>
      </c>
      <c r="AL95" s="66"/>
      <c r="AM95" s="287"/>
      <c r="AN95" s="287"/>
      <c r="AO95" s="287"/>
      <c r="AX95" s="188"/>
      <c r="AY95" s="188"/>
      <c r="AZ95" s="188"/>
    </row>
    <row r="96" spans="1:57" s="67" customFormat="1" ht="45" customHeight="1">
      <c r="A96" s="38"/>
      <c r="B96" s="134" t="s">
        <v>108</v>
      </c>
      <c r="C96" s="552" t="s">
        <v>2196</v>
      </c>
      <c r="D96" s="552"/>
      <c r="E96" s="552"/>
      <c r="F96" s="552"/>
      <c r="G96" s="552"/>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66"/>
      <c r="AM96" s="287"/>
      <c r="AN96" s="287"/>
      <c r="AO96" s="287"/>
      <c r="AX96" s="188"/>
      <c r="AY96" s="188"/>
      <c r="AZ96" s="188"/>
    </row>
    <row r="97" spans="1:57" s="67" customFormat="1" ht="6" customHeight="1" thickBot="1">
      <c r="A97" s="38"/>
      <c r="B97" s="134"/>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66"/>
      <c r="AM97" s="287"/>
      <c r="AN97" s="287"/>
      <c r="AO97" s="62"/>
      <c r="AX97" s="188"/>
      <c r="AY97" s="188"/>
      <c r="AZ97" s="188"/>
    </row>
    <row r="98" spans="1:57" s="67" customFormat="1" ht="17.25" customHeight="1" thickBot="1">
      <c r="A98" s="38"/>
      <c r="B98" s="191" t="s">
        <v>115</v>
      </c>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79"/>
      <c r="AI98" s="574" t="str">
        <f>IF(AN49=AN51, "", "該当")</f>
        <v>該当</v>
      </c>
      <c r="AJ98" s="575"/>
      <c r="AK98" s="469" t="str">
        <f>IF(AI95="","",IF(AND(AN102&gt;=1,AN106&gt;=1,AN110&gt;=1,AN114&gt;=1,AN118&gt;=1,AN127&gt;=1,SUM(AN102:AN130)&gt;=8),"○","×"))</f>
        <v>○</v>
      </c>
      <c r="AL98" s="66"/>
      <c r="AM98" s="287"/>
      <c r="AN98" s="287"/>
      <c r="AO98" s="287"/>
      <c r="AX98" s="188"/>
      <c r="AY98" s="188"/>
      <c r="AZ98" s="188"/>
    </row>
    <row r="99" spans="1:57" s="67" customFormat="1" ht="57.75" customHeight="1">
      <c r="A99" s="38"/>
      <c r="B99" s="134" t="s">
        <v>108</v>
      </c>
      <c r="C99" s="552" t="s">
        <v>2222</v>
      </c>
      <c r="D99" s="552"/>
      <c r="E99" s="552"/>
      <c r="F99" s="552"/>
      <c r="G99" s="552"/>
      <c r="H99" s="552"/>
      <c r="I99" s="552"/>
      <c r="J99" s="552"/>
      <c r="K99" s="552"/>
      <c r="L99" s="552"/>
      <c r="M99" s="552"/>
      <c r="N99" s="552"/>
      <c r="O99" s="552"/>
      <c r="P99" s="552"/>
      <c r="Q99" s="552"/>
      <c r="R99" s="552"/>
      <c r="S99" s="552"/>
      <c r="T99" s="552"/>
      <c r="U99" s="552"/>
      <c r="V99" s="552"/>
      <c r="W99" s="552"/>
      <c r="X99" s="552"/>
      <c r="Y99" s="552"/>
      <c r="Z99" s="552"/>
      <c r="AA99" s="552"/>
      <c r="AB99" s="552"/>
      <c r="AC99" s="552"/>
      <c r="AD99" s="552"/>
      <c r="AE99" s="552"/>
      <c r="AF99" s="552"/>
      <c r="AG99" s="552"/>
      <c r="AH99" s="552"/>
      <c r="AI99" s="552"/>
      <c r="AJ99" s="552"/>
      <c r="AK99" s="552"/>
      <c r="AL99" s="66"/>
      <c r="AM99" s="287"/>
      <c r="AN99" s="287"/>
      <c r="AO99" s="287"/>
    </row>
    <row r="100" spans="1:57" s="67" customFormat="1" ht="9" customHeight="1" thickBot="1">
      <c r="A100" s="38"/>
      <c r="B100" s="134"/>
      <c r="C100" s="192"/>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66"/>
      <c r="AM100" s="287"/>
      <c r="AN100" s="287"/>
      <c r="AO100" s="287"/>
    </row>
    <row r="101" spans="1:57" s="67" customFormat="1" ht="18" customHeight="1" thickBot="1">
      <c r="A101" s="38"/>
      <c r="B101" s="553" t="s">
        <v>116</v>
      </c>
      <c r="C101" s="554"/>
      <c r="D101" s="554"/>
      <c r="E101" s="554"/>
      <c r="F101" s="780" t="s">
        <v>117</v>
      </c>
      <c r="G101" s="781"/>
      <c r="H101" s="781"/>
      <c r="I101" s="781"/>
      <c r="J101" s="781"/>
      <c r="K101" s="781"/>
      <c r="L101" s="781"/>
      <c r="M101" s="781"/>
      <c r="N101" s="781"/>
      <c r="O101" s="781"/>
      <c r="P101" s="781"/>
      <c r="Q101" s="781"/>
      <c r="R101" s="781"/>
      <c r="S101" s="781"/>
      <c r="T101" s="781"/>
      <c r="U101" s="781"/>
      <c r="V101" s="781"/>
      <c r="W101" s="781"/>
      <c r="X101" s="781"/>
      <c r="Y101" s="781"/>
      <c r="Z101" s="781"/>
      <c r="AA101" s="781"/>
      <c r="AB101" s="781"/>
      <c r="AC101" s="781"/>
      <c r="AD101" s="781"/>
      <c r="AE101" s="781"/>
      <c r="AF101" s="781"/>
      <c r="AG101" s="781"/>
      <c r="AH101" s="781"/>
      <c r="AI101" s="781"/>
      <c r="AJ101" s="781"/>
      <c r="AK101" s="782"/>
      <c r="AL101" s="66"/>
      <c r="AM101" s="291"/>
      <c r="AN101" s="291"/>
      <c r="AO101" s="292"/>
      <c r="AP101" s="184"/>
      <c r="AQ101" s="184"/>
      <c r="AR101" s="184"/>
      <c r="AS101" s="184"/>
      <c r="AT101" s="184"/>
      <c r="AU101" s="184"/>
      <c r="AV101" s="184"/>
      <c r="AW101" s="184"/>
      <c r="AX101" s="184"/>
      <c r="AY101" s="184"/>
      <c r="AZ101" s="184"/>
    </row>
    <row r="102" spans="1:57" s="67" customFormat="1" ht="18" customHeight="1">
      <c r="A102" s="38"/>
      <c r="B102" s="564" t="s">
        <v>118</v>
      </c>
      <c r="C102" s="565"/>
      <c r="D102" s="565"/>
      <c r="E102" s="566"/>
      <c r="F102" s="224"/>
      <c r="G102" s="555" t="s">
        <v>2199</v>
      </c>
      <c r="H102" s="556"/>
      <c r="I102" s="556"/>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7"/>
      <c r="AL102" s="66"/>
      <c r="AM102" s="278" t="b">
        <v>1</v>
      </c>
      <c r="AN102" s="547">
        <f>COUNTIF(AM102:AM105, TRUE)</f>
        <v>2</v>
      </c>
      <c r="AO102" s="288"/>
      <c r="AP102" s="185"/>
      <c r="AQ102" s="607" t="str">
        <f>IF(AI95="該当",  "！この区分（４項目）から２つ以上の取組が選択されていません。",  "！この区分（４項目）から１つ以上の取組が選択されていません。")</f>
        <v>！この区分（４項目）から２つ以上の取組が選択されていません。</v>
      </c>
      <c r="AR102" s="608"/>
      <c r="AS102" s="608"/>
      <c r="AT102" s="608"/>
      <c r="AU102" s="608"/>
      <c r="AV102" s="608"/>
      <c r="AW102" s="608"/>
      <c r="AX102" s="608"/>
      <c r="AY102" s="608"/>
      <c r="AZ102" s="608"/>
      <c r="BA102" s="608"/>
      <c r="BB102" s="608"/>
      <c r="BC102" s="608"/>
      <c r="BD102" s="608"/>
      <c r="BE102" s="609"/>
    </row>
    <row r="103" spans="1:57" s="67" customFormat="1" ht="18" customHeight="1">
      <c r="A103" s="38"/>
      <c r="B103" s="567"/>
      <c r="C103" s="568"/>
      <c r="D103" s="568"/>
      <c r="E103" s="569"/>
      <c r="F103" s="228"/>
      <c r="G103" s="555" t="s">
        <v>119</v>
      </c>
      <c r="H103" s="556"/>
      <c r="I103" s="556"/>
      <c r="J103" s="556"/>
      <c r="K103" s="556"/>
      <c r="L103" s="556"/>
      <c r="M103" s="556"/>
      <c r="N103" s="556"/>
      <c r="O103" s="556"/>
      <c r="P103" s="556"/>
      <c r="Q103" s="556"/>
      <c r="R103" s="556"/>
      <c r="S103" s="556"/>
      <c r="T103" s="556"/>
      <c r="U103" s="556"/>
      <c r="V103" s="556"/>
      <c r="W103" s="556"/>
      <c r="X103" s="556"/>
      <c r="Y103" s="556"/>
      <c r="Z103" s="556"/>
      <c r="AA103" s="556"/>
      <c r="AB103" s="556"/>
      <c r="AC103" s="556"/>
      <c r="AD103" s="556"/>
      <c r="AE103" s="556"/>
      <c r="AF103" s="556"/>
      <c r="AG103" s="556"/>
      <c r="AH103" s="556"/>
      <c r="AI103" s="556"/>
      <c r="AJ103" s="556"/>
      <c r="AK103" s="557"/>
      <c r="AL103" s="66"/>
      <c r="AM103" s="278" t="b">
        <v>0</v>
      </c>
      <c r="AN103" s="547"/>
      <c r="AO103" s="288"/>
      <c r="AP103" s="185"/>
      <c r="AQ103" s="610"/>
      <c r="AR103" s="611"/>
      <c r="AS103" s="611"/>
      <c r="AT103" s="611"/>
      <c r="AU103" s="611"/>
      <c r="AV103" s="611"/>
      <c r="AW103" s="611"/>
      <c r="AX103" s="611"/>
      <c r="AY103" s="611"/>
      <c r="AZ103" s="611"/>
      <c r="BA103" s="611"/>
      <c r="BB103" s="611"/>
      <c r="BC103" s="611"/>
      <c r="BD103" s="611"/>
      <c r="BE103" s="612"/>
    </row>
    <row r="104" spans="1:57" s="67" customFormat="1" ht="18" customHeight="1">
      <c r="A104" s="38"/>
      <c r="B104" s="567"/>
      <c r="C104" s="568"/>
      <c r="D104" s="568"/>
      <c r="E104" s="569"/>
      <c r="F104" s="228"/>
      <c r="G104" s="555" t="s">
        <v>2200</v>
      </c>
      <c r="H104" s="556"/>
      <c r="I104" s="556"/>
      <c r="J104" s="556"/>
      <c r="K104" s="556"/>
      <c r="L104" s="556"/>
      <c r="M104" s="556"/>
      <c r="N104" s="556"/>
      <c r="O104" s="556"/>
      <c r="P104" s="556"/>
      <c r="Q104" s="556"/>
      <c r="R104" s="556"/>
      <c r="S104" s="556"/>
      <c r="T104" s="556"/>
      <c r="U104" s="556"/>
      <c r="V104" s="556"/>
      <c r="W104" s="556"/>
      <c r="X104" s="556"/>
      <c r="Y104" s="556"/>
      <c r="Z104" s="556"/>
      <c r="AA104" s="556"/>
      <c r="AB104" s="556"/>
      <c r="AC104" s="556"/>
      <c r="AD104" s="556"/>
      <c r="AE104" s="556"/>
      <c r="AF104" s="556"/>
      <c r="AG104" s="556"/>
      <c r="AH104" s="556"/>
      <c r="AI104" s="556"/>
      <c r="AJ104" s="556"/>
      <c r="AK104" s="557"/>
      <c r="AL104" s="66"/>
      <c r="AM104" s="278" t="b">
        <v>1</v>
      </c>
      <c r="AN104" s="547"/>
      <c r="AO104" s="288"/>
      <c r="AP104" s="185"/>
      <c r="AQ104" s="610"/>
      <c r="AR104" s="611"/>
      <c r="AS104" s="611"/>
      <c r="AT104" s="611"/>
      <c r="AU104" s="611"/>
      <c r="AV104" s="611"/>
      <c r="AW104" s="611"/>
      <c r="AX104" s="611"/>
      <c r="AY104" s="611"/>
      <c r="AZ104" s="611"/>
      <c r="BA104" s="611"/>
      <c r="BB104" s="611"/>
      <c r="BC104" s="611"/>
      <c r="BD104" s="611"/>
      <c r="BE104" s="612"/>
    </row>
    <row r="105" spans="1:57" s="67" customFormat="1" ht="15.6" customHeight="1" thickBot="1">
      <c r="A105" s="38"/>
      <c r="B105" s="570"/>
      <c r="C105" s="571"/>
      <c r="D105" s="571"/>
      <c r="E105" s="572"/>
      <c r="F105" s="225"/>
      <c r="G105" s="555" t="s">
        <v>2201</v>
      </c>
      <c r="H105" s="556"/>
      <c r="I105" s="556"/>
      <c r="J105" s="556"/>
      <c r="K105" s="556"/>
      <c r="L105" s="556"/>
      <c r="M105" s="556"/>
      <c r="N105" s="556"/>
      <c r="O105" s="556"/>
      <c r="P105" s="556"/>
      <c r="Q105" s="556"/>
      <c r="R105" s="556"/>
      <c r="S105" s="556"/>
      <c r="T105" s="556"/>
      <c r="U105" s="556"/>
      <c r="V105" s="556"/>
      <c r="W105" s="556"/>
      <c r="X105" s="556"/>
      <c r="Y105" s="556"/>
      <c r="Z105" s="556"/>
      <c r="AA105" s="556"/>
      <c r="AB105" s="556"/>
      <c r="AC105" s="556"/>
      <c r="AD105" s="556"/>
      <c r="AE105" s="556"/>
      <c r="AF105" s="556"/>
      <c r="AG105" s="556"/>
      <c r="AH105" s="556"/>
      <c r="AI105" s="556"/>
      <c r="AJ105" s="556"/>
      <c r="AK105" s="557"/>
      <c r="AL105" s="66"/>
      <c r="AM105" s="278" t="b">
        <v>0</v>
      </c>
      <c r="AN105" s="547"/>
      <c r="AO105" s="288"/>
      <c r="AP105" s="185"/>
      <c r="AQ105" s="613"/>
      <c r="AR105" s="614"/>
      <c r="AS105" s="614"/>
      <c r="AT105" s="614"/>
      <c r="AU105" s="614"/>
      <c r="AV105" s="614"/>
      <c r="AW105" s="614"/>
      <c r="AX105" s="614"/>
      <c r="AY105" s="614"/>
      <c r="AZ105" s="614"/>
      <c r="BA105" s="614"/>
      <c r="BB105" s="614"/>
      <c r="BC105" s="614"/>
      <c r="BD105" s="614"/>
      <c r="BE105" s="615"/>
    </row>
    <row r="106" spans="1:57" s="67" customFormat="1" ht="28.9" customHeight="1">
      <c r="A106" s="38"/>
      <c r="B106" s="564" t="s">
        <v>120</v>
      </c>
      <c r="C106" s="565"/>
      <c r="D106" s="565"/>
      <c r="E106" s="566"/>
      <c r="F106" s="229"/>
      <c r="G106" s="555" t="s">
        <v>2202</v>
      </c>
      <c r="H106" s="556"/>
      <c r="I106" s="556"/>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E106" s="556"/>
      <c r="AF106" s="556"/>
      <c r="AG106" s="556"/>
      <c r="AH106" s="556"/>
      <c r="AI106" s="556"/>
      <c r="AJ106" s="556"/>
      <c r="AK106" s="557"/>
      <c r="AL106" s="66"/>
      <c r="AM106" s="278" t="b">
        <v>1</v>
      </c>
      <c r="AN106" s="547">
        <f>COUNTIF(AM106:AM109, TRUE)</f>
        <v>2</v>
      </c>
      <c r="AO106" s="288"/>
      <c r="AP106" s="185"/>
      <c r="AQ106" s="607" t="str">
        <f>IF(AI95="該当", "！この区分（４項目）から２つ以上の取組が選択されていません。",  "！この区分（４項目）から１つ以上の取組が選択されていません。")</f>
        <v>！この区分（４項目）から２つ以上の取組が選択されていません。</v>
      </c>
      <c r="AR106" s="608"/>
      <c r="AS106" s="608"/>
      <c r="AT106" s="608"/>
      <c r="AU106" s="608"/>
      <c r="AV106" s="608"/>
      <c r="AW106" s="608"/>
      <c r="AX106" s="608"/>
      <c r="AY106" s="608"/>
      <c r="AZ106" s="608"/>
      <c r="BA106" s="608"/>
      <c r="BB106" s="608"/>
      <c r="BC106" s="608"/>
      <c r="BD106" s="608"/>
      <c r="BE106" s="609"/>
    </row>
    <row r="107" spans="1:57" s="67" customFormat="1" ht="18" customHeight="1">
      <c r="A107" s="38"/>
      <c r="B107" s="567"/>
      <c r="C107" s="568"/>
      <c r="D107" s="568"/>
      <c r="E107" s="569"/>
      <c r="F107" s="228"/>
      <c r="G107" s="555" t="s">
        <v>2203</v>
      </c>
      <c r="H107" s="556"/>
      <c r="I107" s="556"/>
      <c r="J107" s="556"/>
      <c r="K107" s="556"/>
      <c r="L107" s="556"/>
      <c r="M107" s="556"/>
      <c r="N107" s="556"/>
      <c r="O107" s="556"/>
      <c r="P107" s="556"/>
      <c r="Q107" s="556"/>
      <c r="R107" s="556"/>
      <c r="S107" s="556"/>
      <c r="T107" s="556"/>
      <c r="U107" s="556"/>
      <c r="V107" s="556"/>
      <c r="W107" s="556"/>
      <c r="X107" s="556"/>
      <c r="Y107" s="556"/>
      <c r="Z107" s="556"/>
      <c r="AA107" s="556"/>
      <c r="AB107" s="556"/>
      <c r="AC107" s="556"/>
      <c r="AD107" s="556"/>
      <c r="AE107" s="556"/>
      <c r="AF107" s="556"/>
      <c r="AG107" s="556"/>
      <c r="AH107" s="556"/>
      <c r="AI107" s="556"/>
      <c r="AJ107" s="556"/>
      <c r="AK107" s="557"/>
      <c r="AL107" s="66"/>
      <c r="AM107" s="278" t="b">
        <v>0</v>
      </c>
      <c r="AN107" s="547"/>
      <c r="AO107" s="288"/>
      <c r="AP107" s="185"/>
      <c r="AQ107" s="610"/>
      <c r="AR107" s="611"/>
      <c r="AS107" s="611"/>
      <c r="AT107" s="611"/>
      <c r="AU107" s="611"/>
      <c r="AV107" s="611"/>
      <c r="AW107" s="611"/>
      <c r="AX107" s="611"/>
      <c r="AY107" s="611"/>
      <c r="AZ107" s="611"/>
      <c r="BA107" s="611"/>
      <c r="BB107" s="611"/>
      <c r="BC107" s="611"/>
      <c r="BD107" s="611"/>
      <c r="BE107" s="612"/>
    </row>
    <row r="108" spans="1:57" s="67" customFormat="1" ht="18" customHeight="1">
      <c r="A108" s="38"/>
      <c r="B108" s="567"/>
      <c r="C108" s="568"/>
      <c r="D108" s="568"/>
      <c r="E108" s="569"/>
      <c r="F108" s="228"/>
      <c r="G108" s="555" t="s">
        <v>121</v>
      </c>
      <c r="H108" s="556"/>
      <c r="I108" s="556"/>
      <c r="J108" s="556"/>
      <c r="K108" s="556"/>
      <c r="L108" s="556"/>
      <c r="M108" s="556"/>
      <c r="N108" s="556"/>
      <c r="O108" s="556"/>
      <c r="P108" s="556"/>
      <c r="Q108" s="556"/>
      <c r="R108" s="556"/>
      <c r="S108" s="556"/>
      <c r="T108" s="556"/>
      <c r="U108" s="556"/>
      <c r="V108" s="556"/>
      <c r="W108" s="556"/>
      <c r="X108" s="556"/>
      <c r="Y108" s="556"/>
      <c r="Z108" s="556"/>
      <c r="AA108" s="556"/>
      <c r="AB108" s="556"/>
      <c r="AC108" s="556"/>
      <c r="AD108" s="556"/>
      <c r="AE108" s="556"/>
      <c r="AF108" s="556"/>
      <c r="AG108" s="556"/>
      <c r="AH108" s="556"/>
      <c r="AI108" s="556"/>
      <c r="AJ108" s="556"/>
      <c r="AK108" s="557"/>
      <c r="AL108" s="66"/>
      <c r="AM108" s="278" t="b">
        <v>1</v>
      </c>
      <c r="AN108" s="547"/>
      <c r="AO108" s="288"/>
      <c r="AP108" s="185"/>
      <c r="AQ108" s="610"/>
      <c r="AR108" s="611"/>
      <c r="AS108" s="611"/>
      <c r="AT108" s="611"/>
      <c r="AU108" s="611"/>
      <c r="AV108" s="611"/>
      <c r="AW108" s="611"/>
      <c r="AX108" s="611"/>
      <c r="AY108" s="611"/>
      <c r="AZ108" s="611"/>
      <c r="BA108" s="611"/>
      <c r="BB108" s="611"/>
      <c r="BC108" s="611"/>
      <c r="BD108" s="611"/>
      <c r="BE108" s="612"/>
    </row>
    <row r="109" spans="1:57" s="67" customFormat="1" ht="18" customHeight="1" thickBot="1">
      <c r="A109" s="38"/>
      <c r="B109" s="570"/>
      <c r="C109" s="571"/>
      <c r="D109" s="571"/>
      <c r="E109" s="572"/>
      <c r="F109" s="230"/>
      <c r="G109" s="555" t="s">
        <v>122</v>
      </c>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556"/>
      <c r="AD109" s="556"/>
      <c r="AE109" s="556"/>
      <c r="AF109" s="556"/>
      <c r="AG109" s="556"/>
      <c r="AH109" s="556"/>
      <c r="AI109" s="556"/>
      <c r="AJ109" s="556"/>
      <c r="AK109" s="557"/>
      <c r="AL109" s="66"/>
      <c r="AM109" s="278" t="b">
        <v>0</v>
      </c>
      <c r="AN109" s="547"/>
      <c r="AO109" s="288"/>
      <c r="AP109" s="185"/>
      <c r="AQ109" s="613"/>
      <c r="AR109" s="614"/>
      <c r="AS109" s="614"/>
      <c r="AT109" s="614"/>
      <c r="AU109" s="614"/>
      <c r="AV109" s="614"/>
      <c r="AW109" s="614"/>
      <c r="AX109" s="614"/>
      <c r="AY109" s="614"/>
      <c r="AZ109" s="614"/>
      <c r="BA109" s="614"/>
      <c r="BB109" s="614"/>
      <c r="BC109" s="614"/>
      <c r="BD109" s="614"/>
      <c r="BE109" s="615"/>
    </row>
    <row r="110" spans="1:57" s="67" customFormat="1" ht="21.6" customHeight="1">
      <c r="A110" s="38"/>
      <c r="B110" s="564" t="s">
        <v>123</v>
      </c>
      <c r="C110" s="565"/>
      <c r="D110" s="565"/>
      <c r="E110" s="566"/>
      <c r="F110" s="231"/>
      <c r="G110" s="555" t="s">
        <v>2204</v>
      </c>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6"/>
      <c r="AD110" s="556"/>
      <c r="AE110" s="556"/>
      <c r="AF110" s="556"/>
      <c r="AG110" s="556"/>
      <c r="AH110" s="556"/>
      <c r="AI110" s="556"/>
      <c r="AJ110" s="556"/>
      <c r="AK110" s="557"/>
      <c r="AL110" s="66"/>
      <c r="AM110" s="278" t="b">
        <v>0</v>
      </c>
      <c r="AN110" s="547">
        <f>COUNTIF(AM110:AM113, TRUE)</f>
        <v>2</v>
      </c>
      <c r="AO110" s="288"/>
      <c r="AP110" s="185"/>
      <c r="AQ110" s="607" t="str">
        <f>IF(AI95="該当", "！この区分（４項目）から２つ以上の取組が選択されていません。",  "！この区分（４項目）から１つ以上の取組が選択されていません。")</f>
        <v>！この区分（４項目）から２つ以上の取組が選択されていません。</v>
      </c>
      <c r="AR110" s="608"/>
      <c r="AS110" s="608"/>
      <c r="AT110" s="608"/>
      <c r="AU110" s="608"/>
      <c r="AV110" s="608"/>
      <c r="AW110" s="608"/>
      <c r="AX110" s="608"/>
      <c r="AY110" s="608"/>
      <c r="AZ110" s="608"/>
      <c r="BA110" s="608"/>
      <c r="BB110" s="608"/>
      <c r="BC110" s="608"/>
      <c r="BD110" s="608"/>
      <c r="BE110" s="609"/>
    </row>
    <row r="111" spans="1:57" s="67" customFormat="1" ht="30" customHeight="1">
      <c r="A111" s="38"/>
      <c r="B111" s="567"/>
      <c r="C111" s="568"/>
      <c r="D111" s="568"/>
      <c r="E111" s="569"/>
      <c r="F111" s="228"/>
      <c r="G111" s="555" t="s">
        <v>124</v>
      </c>
      <c r="H111" s="556"/>
      <c r="I111" s="556"/>
      <c r="J111" s="556"/>
      <c r="K111" s="556"/>
      <c r="L111" s="556"/>
      <c r="M111" s="556"/>
      <c r="N111" s="556"/>
      <c r="O111" s="556"/>
      <c r="P111" s="556"/>
      <c r="Q111" s="556"/>
      <c r="R111" s="556"/>
      <c r="S111" s="556"/>
      <c r="T111" s="556"/>
      <c r="U111" s="556"/>
      <c r="V111" s="556"/>
      <c r="W111" s="556"/>
      <c r="X111" s="556"/>
      <c r="Y111" s="556"/>
      <c r="Z111" s="556"/>
      <c r="AA111" s="556"/>
      <c r="AB111" s="556"/>
      <c r="AC111" s="556"/>
      <c r="AD111" s="556"/>
      <c r="AE111" s="556"/>
      <c r="AF111" s="556"/>
      <c r="AG111" s="556"/>
      <c r="AH111" s="556"/>
      <c r="AI111" s="556"/>
      <c r="AJ111" s="556"/>
      <c r="AK111" s="557"/>
      <c r="AL111" s="66"/>
      <c r="AM111" s="278" t="b">
        <v>0</v>
      </c>
      <c r="AN111" s="547"/>
      <c r="AO111" s="288"/>
      <c r="AP111" s="185"/>
      <c r="AQ111" s="610"/>
      <c r="AR111" s="611"/>
      <c r="AS111" s="611"/>
      <c r="AT111" s="611"/>
      <c r="AU111" s="611"/>
      <c r="AV111" s="611"/>
      <c r="AW111" s="611"/>
      <c r="AX111" s="611"/>
      <c r="AY111" s="611"/>
      <c r="AZ111" s="611"/>
      <c r="BA111" s="611"/>
      <c r="BB111" s="611"/>
      <c r="BC111" s="611"/>
      <c r="BD111" s="611"/>
      <c r="BE111" s="612"/>
    </row>
    <row r="112" spans="1:57" s="67" customFormat="1" ht="27" customHeight="1">
      <c r="A112" s="38"/>
      <c r="B112" s="567"/>
      <c r="C112" s="568"/>
      <c r="D112" s="568"/>
      <c r="E112" s="569"/>
      <c r="F112" s="228"/>
      <c r="G112" s="555" t="s">
        <v>2205</v>
      </c>
      <c r="H112" s="556"/>
      <c r="I112" s="556"/>
      <c r="J112" s="556"/>
      <c r="K112" s="556"/>
      <c r="L112" s="556"/>
      <c r="M112" s="556"/>
      <c r="N112" s="556"/>
      <c r="O112" s="556"/>
      <c r="P112" s="556"/>
      <c r="Q112" s="556"/>
      <c r="R112" s="556"/>
      <c r="S112" s="556"/>
      <c r="T112" s="556"/>
      <c r="U112" s="556"/>
      <c r="V112" s="556"/>
      <c r="W112" s="556"/>
      <c r="X112" s="556"/>
      <c r="Y112" s="556"/>
      <c r="Z112" s="556"/>
      <c r="AA112" s="556"/>
      <c r="AB112" s="556"/>
      <c r="AC112" s="556"/>
      <c r="AD112" s="556"/>
      <c r="AE112" s="556"/>
      <c r="AF112" s="556"/>
      <c r="AG112" s="556"/>
      <c r="AH112" s="556"/>
      <c r="AI112" s="556"/>
      <c r="AJ112" s="556"/>
      <c r="AK112" s="557"/>
      <c r="AL112" s="66"/>
      <c r="AM112" s="278" t="b">
        <v>1</v>
      </c>
      <c r="AN112" s="547"/>
      <c r="AO112" s="288"/>
      <c r="AP112" s="185"/>
      <c r="AQ112" s="610"/>
      <c r="AR112" s="611"/>
      <c r="AS112" s="611"/>
      <c r="AT112" s="611"/>
      <c r="AU112" s="611"/>
      <c r="AV112" s="611"/>
      <c r="AW112" s="611"/>
      <c r="AX112" s="611"/>
      <c r="AY112" s="611"/>
      <c r="AZ112" s="611"/>
      <c r="BA112" s="611"/>
      <c r="BB112" s="611"/>
      <c r="BC112" s="611"/>
      <c r="BD112" s="611"/>
      <c r="BE112" s="612"/>
    </row>
    <row r="113" spans="1:57" s="67" customFormat="1" ht="18" customHeight="1" thickBot="1">
      <c r="A113" s="38"/>
      <c r="B113" s="570"/>
      <c r="C113" s="571"/>
      <c r="D113" s="571"/>
      <c r="E113" s="572"/>
      <c r="F113" s="225"/>
      <c r="G113" s="555" t="s">
        <v>2206</v>
      </c>
      <c r="H113" s="556"/>
      <c r="I113" s="556"/>
      <c r="J113" s="556"/>
      <c r="K113" s="556"/>
      <c r="L113" s="556"/>
      <c r="M113" s="556"/>
      <c r="N113" s="556"/>
      <c r="O113" s="556"/>
      <c r="P113" s="556"/>
      <c r="Q113" s="556"/>
      <c r="R113" s="556"/>
      <c r="S113" s="556"/>
      <c r="T113" s="556"/>
      <c r="U113" s="556"/>
      <c r="V113" s="556"/>
      <c r="W113" s="556"/>
      <c r="X113" s="556"/>
      <c r="Y113" s="556"/>
      <c r="Z113" s="556"/>
      <c r="AA113" s="556"/>
      <c r="AB113" s="556"/>
      <c r="AC113" s="556"/>
      <c r="AD113" s="556"/>
      <c r="AE113" s="556"/>
      <c r="AF113" s="556"/>
      <c r="AG113" s="556"/>
      <c r="AH113" s="556"/>
      <c r="AI113" s="556"/>
      <c r="AJ113" s="556"/>
      <c r="AK113" s="557"/>
      <c r="AL113" s="66"/>
      <c r="AM113" s="278" t="b">
        <v>1</v>
      </c>
      <c r="AN113" s="547"/>
      <c r="AO113" s="288"/>
      <c r="AP113" s="185"/>
      <c r="AQ113" s="613"/>
      <c r="AR113" s="614"/>
      <c r="AS113" s="614"/>
      <c r="AT113" s="614"/>
      <c r="AU113" s="614"/>
      <c r="AV113" s="614"/>
      <c r="AW113" s="614"/>
      <c r="AX113" s="614"/>
      <c r="AY113" s="614"/>
      <c r="AZ113" s="614"/>
      <c r="BA113" s="614"/>
      <c r="BB113" s="614"/>
      <c r="BC113" s="614"/>
      <c r="BD113" s="614"/>
      <c r="BE113" s="615"/>
    </row>
    <row r="114" spans="1:57" s="67" customFormat="1" ht="18" customHeight="1">
      <c r="A114" s="38"/>
      <c r="B114" s="564" t="s">
        <v>125</v>
      </c>
      <c r="C114" s="565"/>
      <c r="D114" s="565"/>
      <c r="E114" s="566"/>
      <c r="F114" s="229"/>
      <c r="G114" s="555" t="s">
        <v>2207</v>
      </c>
      <c r="H114" s="556"/>
      <c r="I114" s="556"/>
      <c r="J114" s="556"/>
      <c r="K114" s="556"/>
      <c r="L114" s="556"/>
      <c r="M114" s="556"/>
      <c r="N114" s="556"/>
      <c r="O114" s="556"/>
      <c r="P114" s="556"/>
      <c r="Q114" s="556"/>
      <c r="R114" s="556"/>
      <c r="S114" s="556"/>
      <c r="T114" s="556"/>
      <c r="U114" s="556"/>
      <c r="V114" s="556"/>
      <c r="W114" s="556"/>
      <c r="X114" s="556"/>
      <c r="Y114" s="556"/>
      <c r="Z114" s="556"/>
      <c r="AA114" s="556"/>
      <c r="AB114" s="556"/>
      <c r="AC114" s="556"/>
      <c r="AD114" s="556"/>
      <c r="AE114" s="556"/>
      <c r="AF114" s="556"/>
      <c r="AG114" s="556"/>
      <c r="AH114" s="556"/>
      <c r="AI114" s="556"/>
      <c r="AJ114" s="556"/>
      <c r="AK114" s="557"/>
      <c r="AL114" s="38"/>
      <c r="AM114" s="278" t="b">
        <v>1</v>
      </c>
      <c r="AN114" s="547">
        <f>COUNTIF(AM114:AM117, TRUE)</f>
        <v>2</v>
      </c>
      <c r="AO114" s="288"/>
      <c r="AP114" s="185"/>
      <c r="AQ114" s="607" t="str">
        <f>IF(AI95="該当", "！この区分（４項目）から２つ以上の取組が選択されていません。",  "！この区分（４項目）から１つ以上の取組が選択されていません。")</f>
        <v>！この区分（４項目）から２つ以上の取組が選択されていません。</v>
      </c>
      <c r="AR114" s="608"/>
      <c r="AS114" s="608"/>
      <c r="AT114" s="608"/>
      <c r="AU114" s="608"/>
      <c r="AV114" s="608"/>
      <c r="AW114" s="608"/>
      <c r="AX114" s="608"/>
      <c r="AY114" s="608"/>
      <c r="AZ114" s="608"/>
      <c r="BA114" s="608"/>
      <c r="BB114" s="608"/>
      <c r="BC114" s="608"/>
      <c r="BD114" s="608"/>
      <c r="BE114" s="609"/>
    </row>
    <row r="115" spans="1:57" s="67" customFormat="1" ht="18" customHeight="1">
      <c r="A115" s="38"/>
      <c r="B115" s="567"/>
      <c r="C115" s="568"/>
      <c r="D115" s="568"/>
      <c r="E115" s="569"/>
      <c r="F115" s="228"/>
      <c r="G115" s="555" t="s">
        <v>2208</v>
      </c>
      <c r="H115" s="556"/>
      <c r="I115" s="556"/>
      <c r="J115" s="556"/>
      <c r="K115" s="556"/>
      <c r="L115" s="556"/>
      <c r="M115" s="556"/>
      <c r="N115" s="556"/>
      <c r="O115" s="556"/>
      <c r="P115" s="556"/>
      <c r="Q115" s="556"/>
      <c r="R115" s="556"/>
      <c r="S115" s="556"/>
      <c r="T115" s="556"/>
      <c r="U115" s="556"/>
      <c r="V115" s="556"/>
      <c r="W115" s="556"/>
      <c r="X115" s="556"/>
      <c r="Y115" s="556"/>
      <c r="Z115" s="556"/>
      <c r="AA115" s="556"/>
      <c r="AB115" s="556"/>
      <c r="AC115" s="556"/>
      <c r="AD115" s="556"/>
      <c r="AE115" s="556"/>
      <c r="AF115" s="556"/>
      <c r="AG115" s="556"/>
      <c r="AH115" s="556"/>
      <c r="AI115" s="556"/>
      <c r="AJ115" s="556"/>
      <c r="AK115" s="557"/>
      <c r="AL115" s="66"/>
      <c r="AM115" s="278" t="b">
        <v>1</v>
      </c>
      <c r="AN115" s="547"/>
      <c r="AO115" s="288"/>
      <c r="AP115" s="185"/>
      <c r="AQ115" s="610"/>
      <c r="AR115" s="611"/>
      <c r="AS115" s="611"/>
      <c r="AT115" s="611"/>
      <c r="AU115" s="611"/>
      <c r="AV115" s="611"/>
      <c r="AW115" s="611"/>
      <c r="AX115" s="611"/>
      <c r="AY115" s="611"/>
      <c r="AZ115" s="611"/>
      <c r="BA115" s="611"/>
      <c r="BB115" s="611"/>
      <c r="BC115" s="611"/>
      <c r="BD115" s="611"/>
      <c r="BE115" s="612"/>
    </row>
    <row r="116" spans="1:57" s="67" customFormat="1" ht="18" customHeight="1">
      <c r="A116" s="38"/>
      <c r="B116" s="567"/>
      <c r="C116" s="568"/>
      <c r="D116" s="568"/>
      <c r="E116" s="569"/>
      <c r="F116" s="228"/>
      <c r="G116" s="555" t="s">
        <v>2209</v>
      </c>
      <c r="H116" s="556"/>
      <c r="I116" s="556"/>
      <c r="J116" s="556"/>
      <c r="K116" s="556"/>
      <c r="L116" s="556"/>
      <c r="M116" s="556"/>
      <c r="N116" s="556"/>
      <c r="O116" s="556"/>
      <c r="P116" s="556"/>
      <c r="Q116" s="556"/>
      <c r="R116" s="556"/>
      <c r="S116" s="556"/>
      <c r="T116" s="556"/>
      <c r="U116" s="556"/>
      <c r="V116" s="556"/>
      <c r="W116" s="556"/>
      <c r="X116" s="556"/>
      <c r="Y116" s="556"/>
      <c r="Z116" s="556"/>
      <c r="AA116" s="556"/>
      <c r="AB116" s="556"/>
      <c r="AC116" s="556"/>
      <c r="AD116" s="556"/>
      <c r="AE116" s="556"/>
      <c r="AF116" s="556"/>
      <c r="AG116" s="556"/>
      <c r="AH116" s="556"/>
      <c r="AI116" s="556"/>
      <c r="AJ116" s="556"/>
      <c r="AK116" s="557"/>
      <c r="AL116" s="66"/>
      <c r="AM116" s="278" t="b">
        <v>0</v>
      </c>
      <c r="AN116" s="547"/>
      <c r="AO116" s="288"/>
      <c r="AP116" s="185"/>
      <c r="AQ116" s="610"/>
      <c r="AR116" s="611"/>
      <c r="AS116" s="611"/>
      <c r="AT116" s="611"/>
      <c r="AU116" s="611"/>
      <c r="AV116" s="611"/>
      <c r="AW116" s="611"/>
      <c r="AX116" s="611"/>
      <c r="AY116" s="611"/>
      <c r="AZ116" s="611"/>
      <c r="BA116" s="611"/>
      <c r="BB116" s="611"/>
      <c r="BC116" s="611"/>
      <c r="BD116" s="611"/>
      <c r="BE116" s="612"/>
    </row>
    <row r="117" spans="1:57" s="67" customFormat="1" ht="25.5" customHeight="1" thickBot="1">
      <c r="A117" s="38"/>
      <c r="B117" s="570"/>
      <c r="C117" s="571"/>
      <c r="D117" s="571"/>
      <c r="E117" s="572"/>
      <c r="F117" s="230"/>
      <c r="G117" s="555" t="s">
        <v>2210</v>
      </c>
      <c r="H117" s="556"/>
      <c r="I117" s="556"/>
      <c r="J117" s="556"/>
      <c r="K117" s="556"/>
      <c r="L117" s="556"/>
      <c r="M117" s="556"/>
      <c r="N117" s="556"/>
      <c r="O117" s="556"/>
      <c r="P117" s="556"/>
      <c r="Q117" s="556"/>
      <c r="R117" s="556"/>
      <c r="S117" s="556"/>
      <c r="T117" s="556"/>
      <c r="U117" s="556"/>
      <c r="V117" s="556"/>
      <c r="W117" s="556"/>
      <c r="X117" s="556"/>
      <c r="Y117" s="556"/>
      <c r="Z117" s="556"/>
      <c r="AA117" s="556"/>
      <c r="AB117" s="556"/>
      <c r="AC117" s="556"/>
      <c r="AD117" s="556"/>
      <c r="AE117" s="556"/>
      <c r="AF117" s="556"/>
      <c r="AG117" s="556"/>
      <c r="AH117" s="556"/>
      <c r="AI117" s="556"/>
      <c r="AJ117" s="556"/>
      <c r="AK117" s="557"/>
      <c r="AL117" s="66"/>
      <c r="AM117" s="278" t="b">
        <v>0</v>
      </c>
      <c r="AN117" s="547"/>
      <c r="AO117" s="288"/>
      <c r="AP117" s="185"/>
      <c r="AQ117" s="613"/>
      <c r="AR117" s="614"/>
      <c r="AS117" s="614"/>
      <c r="AT117" s="614"/>
      <c r="AU117" s="614"/>
      <c r="AV117" s="614"/>
      <c r="AW117" s="614"/>
      <c r="AX117" s="614"/>
      <c r="AY117" s="614"/>
      <c r="AZ117" s="614"/>
      <c r="BA117" s="614"/>
      <c r="BB117" s="614"/>
      <c r="BC117" s="614"/>
      <c r="BD117" s="614"/>
      <c r="BE117" s="615"/>
    </row>
    <row r="118" spans="1:57" s="67" customFormat="1" ht="25.9" customHeight="1" thickBot="1">
      <c r="A118" s="38"/>
      <c r="B118" s="629" t="s">
        <v>126</v>
      </c>
      <c r="C118" s="630"/>
      <c r="D118" s="630"/>
      <c r="E118" s="631"/>
      <c r="F118" s="231"/>
      <c r="G118" s="555" t="s">
        <v>2211</v>
      </c>
      <c r="H118" s="556"/>
      <c r="I118" s="556"/>
      <c r="J118" s="556"/>
      <c r="K118" s="556"/>
      <c r="L118" s="556"/>
      <c r="M118" s="556"/>
      <c r="N118" s="556"/>
      <c r="O118" s="556"/>
      <c r="P118" s="556"/>
      <c r="Q118" s="556"/>
      <c r="R118" s="556"/>
      <c r="S118" s="556"/>
      <c r="T118" s="556"/>
      <c r="U118" s="556"/>
      <c r="V118" s="556"/>
      <c r="W118" s="556"/>
      <c r="X118" s="556"/>
      <c r="Y118" s="556"/>
      <c r="Z118" s="556"/>
      <c r="AA118" s="556"/>
      <c r="AB118" s="556"/>
      <c r="AC118" s="556"/>
      <c r="AD118" s="556"/>
      <c r="AE118" s="556"/>
      <c r="AF118" s="556"/>
      <c r="AG118" s="556"/>
      <c r="AH118" s="556"/>
      <c r="AI118" s="556"/>
      <c r="AJ118" s="556"/>
      <c r="AK118" s="557"/>
      <c r="AL118" s="66"/>
      <c r="AM118" s="278" t="b">
        <v>0</v>
      </c>
      <c r="AN118" s="619">
        <f>COUNTIF(AM118:AM125, TRUE)</f>
        <v>3</v>
      </c>
      <c r="AO118" s="288"/>
      <c r="AP118" s="185"/>
      <c r="AQ118" s="616" t="str">
        <f>IF(AND(AI95="該当", AND(AM118=FALSE,AM119= FALSE)), "！⑰又は⑱の取組は必須です。",  "")</f>
        <v/>
      </c>
      <c r="AR118" s="617"/>
      <c r="AS118" s="617"/>
      <c r="AT118" s="617"/>
      <c r="AU118" s="617"/>
      <c r="AV118" s="617"/>
      <c r="AW118" s="617"/>
      <c r="AX118" s="617"/>
      <c r="AY118" s="617"/>
      <c r="AZ118" s="617"/>
      <c r="BA118" s="617"/>
      <c r="BB118" s="617"/>
      <c r="BC118" s="617"/>
      <c r="BD118" s="617"/>
      <c r="BE118" s="618"/>
    </row>
    <row r="119" spans="1:57" s="67" customFormat="1" ht="18" customHeight="1">
      <c r="A119" s="38"/>
      <c r="B119" s="632"/>
      <c r="C119" s="633"/>
      <c r="D119" s="633"/>
      <c r="E119" s="634"/>
      <c r="F119" s="228"/>
      <c r="G119" s="555" t="s">
        <v>127</v>
      </c>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7"/>
      <c r="AL119" s="66"/>
      <c r="AM119" s="278" t="b">
        <v>1</v>
      </c>
      <c r="AN119" s="620"/>
      <c r="AO119" s="288"/>
      <c r="AP119" s="185"/>
      <c r="AQ119" s="607" t="str">
        <f>IF(AI95="該当", "！この区分（４項目）から３つ以上の取組が選択されていません。",  "！この区分（４項目）から２つ以上の取組が選択されていません。")</f>
        <v>！この区分（４項目）から３つ以上の取組が選択されていません。</v>
      </c>
      <c r="AR119" s="608"/>
      <c r="AS119" s="608"/>
      <c r="AT119" s="608"/>
      <c r="AU119" s="608"/>
      <c r="AV119" s="608"/>
      <c r="AW119" s="608"/>
      <c r="AX119" s="608"/>
      <c r="AY119" s="608"/>
      <c r="AZ119" s="608"/>
      <c r="BA119" s="608"/>
      <c r="BB119" s="608"/>
      <c r="BC119" s="608"/>
      <c r="BD119" s="608"/>
      <c r="BE119" s="609"/>
    </row>
    <row r="120" spans="1:57" s="67" customFormat="1" ht="18" customHeight="1">
      <c r="A120" s="38"/>
      <c r="B120" s="632"/>
      <c r="C120" s="633"/>
      <c r="D120" s="633"/>
      <c r="E120" s="634"/>
      <c r="F120" s="228"/>
      <c r="G120" s="555" t="s">
        <v>128</v>
      </c>
      <c r="H120" s="556"/>
      <c r="I120" s="556"/>
      <c r="J120" s="556"/>
      <c r="K120" s="556"/>
      <c r="L120" s="556"/>
      <c r="M120" s="556"/>
      <c r="N120" s="556"/>
      <c r="O120" s="556"/>
      <c r="P120" s="556"/>
      <c r="Q120" s="556"/>
      <c r="R120" s="556"/>
      <c r="S120" s="556"/>
      <c r="T120" s="556"/>
      <c r="U120" s="556"/>
      <c r="V120" s="556"/>
      <c r="W120" s="556"/>
      <c r="X120" s="556"/>
      <c r="Y120" s="556"/>
      <c r="Z120" s="556"/>
      <c r="AA120" s="556"/>
      <c r="AB120" s="556"/>
      <c r="AC120" s="556"/>
      <c r="AD120" s="556"/>
      <c r="AE120" s="556"/>
      <c r="AF120" s="556"/>
      <c r="AG120" s="556"/>
      <c r="AH120" s="556"/>
      <c r="AI120" s="556"/>
      <c r="AJ120" s="556"/>
      <c r="AK120" s="557"/>
      <c r="AL120" s="66"/>
      <c r="AM120" s="278" t="b">
        <v>1</v>
      </c>
      <c r="AN120" s="620"/>
      <c r="AO120" s="288"/>
      <c r="AP120" s="185"/>
      <c r="AQ120" s="610"/>
      <c r="AR120" s="611"/>
      <c r="AS120" s="611"/>
      <c r="AT120" s="611"/>
      <c r="AU120" s="611"/>
      <c r="AV120" s="611"/>
      <c r="AW120" s="611"/>
      <c r="AX120" s="611"/>
      <c r="AY120" s="611"/>
      <c r="AZ120" s="611"/>
      <c r="BA120" s="611"/>
      <c r="BB120" s="611"/>
      <c r="BC120" s="611"/>
      <c r="BD120" s="611"/>
      <c r="BE120" s="612"/>
    </row>
    <row r="121" spans="1:57" s="67" customFormat="1" ht="18" customHeight="1">
      <c r="A121" s="38"/>
      <c r="B121" s="632"/>
      <c r="C121" s="633"/>
      <c r="D121" s="633"/>
      <c r="E121" s="634"/>
      <c r="F121" s="228"/>
      <c r="G121" s="555" t="s">
        <v>129</v>
      </c>
      <c r="H121" s="556"/>
      <c r="I121" s="556"/>
      <c r="J121" s="556"/>
      <c r="K121" s="556"/>
      <c r="L121" s="556"/>
      <c r="M121" s="556"/>
      <c r="N121" s="556"/>
      <c r="O121" s="556"/>
      <c r="P121" s="556"/>
      <c r="Q121" s="556"/>
      <c r="R121" s="556"/>
      <c r="S121" s="556"/>
      <c r="T121" s="556"/>
      <c r="U121" s="556"/>
      <c r="V121" s="556"/>
      <c r="W121" s="556"/>
      <c r="X121" s="556"/>
      <c r="Y121" s="556"/>
      <c r="Z121" s="556"/>
      <c r="AA121" s="556"/>
      <c r="AB121" s="556"/>
      <c r="AC121" s="556"/>
      <c r="AD121" s="556"/>
      <c r="AE121" s="556"/>
      <c r="AF121" s="556"/>
      <c r="AG121" s="556"/>
      <c r="AH121" s="556"/>
      <c r="AI121" s="556"/>
      <c r="AJ121" s="556"/>
      <c r="AK121" s="557"/>
      <c r="AL121" s="66"/>
      <c r="AM121" s="278" t="b">
        <v>0</v>
      </c>
      <c r="AN121" s="620"/>
      <c r="AO121" s="288"/>
      <c r="AP121" s="185"/>
      <c r="AQ121" s="610"/>
      <c r="AR121" s="611"/>
      <c r="AS121" s="611"/>
      <c r="AT121" s="611"/>
      <c r="AU121" s="611"/>
      <c r="AV121" s="611"/>
      <c r="AW121" s="611"/>
      <c r="AX121" s="611"/>
      <c r="AY121" s="611"/>
      <c r="AZ121" s="611"/>
      <c r="BA121" s="611"/>
      <c r="BB121" s="611"/>
      <c r="BC121" s="611"/>
      <c r="BD121" s="611"/>
      <c r="BE121" s="612"/>
    </row>
    <row r="122" spans="1:57" s="67" customFormat="1" ht="18" customHeight="1">
      <c r="A122" s="38"/>
      <c r="B122" s="632"/>
      <c r="C122" s="633"/>
      <c r="D122" s="633"/>
      <c r="E122" s="634"/>
      <c r="F122" s="228"/>
      <c r="G122" s="555" t="s">
        <v>2212</v>
      </c>
      <c r="H122" s="556"/>
      <c r="I122" s="556"/>
      <c r="J122" s="556"/>
      <c r="K122" s="556"/>
      <c r="L122" s="556"/>
      <c r="M122" s="556"/>
      <c r="N122" s="556"/>
      <c r="O122" s="556"/>
      <c r="P122" s="556"/>
      <c r="Q122" s="556"/>
      <c r="R122" s="556"/>
      <c r="S122" s="556"/>
      <c r="T122" s="556"/>
      <c r="U122" s="556"/>
      <c r="V122" s="556"/>
      <c r="W122" s="556"/>
      <c r="X122" s="556"/>
      <c r="Y122" s="556"/>
      <c r="Z122" s="556"/>
      <c r="AA122" s="556"/>
      <c r="AB122" s="556"/>
      <c r="AC122" s="556"/>
      <c r="AD122" s="556"/>
      <c r="AE122" s="556"/>
      <c r="AF122" s="556"/>
      <c r="AG122" s="556"/>
      <c r="AH122" s="556"/>
      <c r="AI122" s="556"/>
      <c r="AJ122" s="556"/>
      <c r="AK122" s="557"/>
      <c r="AL122" s="66"/>
      <c r="AM122" s="278" t="b">
        <v>0</v>
      </c>
      <c r="AN122" s="620"/>
      <c r="AO122" s="288"/>
      <c r="AP122" s="185"/>
      <c r="AQ122" s="610"/>
      <c r="AR122" s="611"/>
      <c r="AS122" s="611"/>
      <c r="AT122" s="611"/>
      <c r="AU122" s="611"/>
      <c r="AV122" s="611"/>
      <c r="AW122" s="611"/>
      <c r="AX122" s="611"/>
      <c r="AY122" s="611"/>
      <c r="AZ122" s="611"/>
      <c r="BA122" s="611"/>
      <c r="BB122" s="611"/>
      <c r="BC122" s="611"/>
      <c r="BD122" s="611"/>
      <c r="BE122" s="612"/>
    </row>
    <row r="123" spans="1:57" s="67" customFormat="1" ht="28.9" customHeight="1">
      <c r="A123" s="38"/>
      <c r="B123" s="632"/>
      <c r="C123" s="633"/>
      <c r="D123" s="633"/>
      <c r="E123" s="634"/>
      <c r="F123" s="232"/>
      <c r="G123" s="555" t="s">
        <v>130</v>
      </c>
      <c r="H123" s="556"/>
      <c r="I123" s="556"/>
      <c r="J123" s="556"/>
      <c r="K123" s="556"/>
      <c r="L123" s="556"/>
      <c r="M123" s="556"/>
      <c r="N123" s="556"/>
      <c r="O123" s="556"/>
      <c r="P123" s="556"/>
      <c r="Q123" s="556"/>
      <c r="R123" s="556"/>
      <c r="S123" s="556"/>
      <c r="T123" s="556"/>
      <c r="U123" s="556"/>
      <c r="V123" s="556"/>
      <c r="W123" s="556"/>
      <c r="X123" s="556"/>
      <c r="Y123" s="556"/>
      <c r="Z123" s="556"/>
      <c r="AA123" s="556"/>
      <c r="AB123" s="556"/>
      <c r="AC123" s="556"/>
      <c r="AD123" s="556"/>
      <c r="AE123" s="556"/>
      <c r="AF123" s="556"/>
      <c r="AG123" s="556"/>
      <c r="AH123" s="556"/>
      <c r="AI123" s="556"/>
      <c r="AJ123" s="556"/>
      <c r="AK123" s="557"/>
      <c r="AL123" s="66"/>
      <c r="AM123" s="278" t="b">
        <v>0</v>
      </c>
      <c r="AN123" s="620"/>
      <c r="AO123" s="288"/>
      <c r="AP123" s="185"/>
      <c r="AQ123" s="610"/>
      <c r="AR123" s="611"/>
      <c r="AS123" s="611"/>
      <c r="AT123" s="611"/>
      <c r="AU123" s="611"/>
      <c r="AV123" s="611"/>
      <c r="AW123" s="611"/>
      <c r="AX123" s="611"/>
      <c r="AY123" s="611"/>
      <c r="AZ123" s="611"/>
      <c r="BA123" s="611"/>
      <c r="BB123" s="611"/>
      <c r="BC123" s="611"/>
      <c r="BD123" s="611"/>
      <c r="BE123" s="612"/>
    </row>
    <row r="124" spans="1:57" s="67" customFormat="1" ht="38.25" customHeight="1">
      <c r="A124" s="38"/>
      <c r="B124" s="632"/>
      <c r="C124" s="633"/>
      <c r="D124" s="633"/>
      <c r="E124" s="634"/>
      <c r="F124" s="228"/>
      <c r="G124" s="555" t="s">
        <v>2213</v>
      </c>
      <c r="H124" s="556"/>
      <c r="I124" s="556"/>
      <c r="J124" s="556"/>
      <c r="K124" s="556"/>
      <c r="L124" s="556"/>
      <c r="M124" s="556"/>
      <c r="N124" s="556"/>
      <c r="O124" s="556"/>
      <c r="P124" s="556"/>
      <c r="Q124" s="556"/>
      <c r="R124" s="556"/>
      <c r="S124" s="556"/>
      <c r="T124" s="556"/>
      <c r="U124" s="556"/>
      <c r="V124" s="556"/>
      <c r="W124" s="556"/>
      <c r="X124" s="556"/>
      <c r="Y124" s="556"/>
      <c r="Z124" s="556"/>
      <c r="AA124" s="556"/>
      <c r="AB124" s="556"/>
      <c r="AC124" s="556"/>
      <c r="AD124" s="556"/>
      <c r="AE124" s="556"/>
      <c r="AF124" s="556"/>
      <c r="AG124" s="556"/>
      <c r="AH124" s="556"/>
      <c r="AI124" s="556"/>
      <c r="AJ124" s="556"/>
      <c r="AK124" s="557"/>
      <c r="AL124" s="66"/>
      <c r="AM124" s="278" t="b">
        <v>1</v>
      </c>
      <c r="AN124" s="620"/>
      <c r="AO124" s="287"/>
      <c r="AQ124" s="610"/>
      <c r="AR124" s="611"/>
      <c r="AS124" s="611"/>
      <c r="AT124" s="611"/>
      <c r="AU124" s="611"/>
      <c r="AV124" s="611"/>
      <c r="AW124" s="611"/>
      <c r="AX124" s="611"/>
      <c r="AY124" s="611"/>
      <c r="AZ124" s="611"/>
      <c r="BA124" s="611"/>
      <c r="BB124" s="611"/>
      <c r="BC124" s="611"/>
      <c r="BD124" s="611"/>
      <c r="BE124" s="612"/>
    </row>
    <row r="125" spans="1:57" s="67" customFormat="1" ht="28.5" customHeight="1" thickBot="1">
      <c r="A125" s="38"/>
      <c r="B125" s="632"/>
      <c r="C125" s="633"/>
      <c r="D125" s="633"/>
      <c r="E125" s="634"/>
      <c r="F125" s="232"/>
      <c r="G125" s="555" t="s">
        <v>131</v>
      </c>
      <c r="H125" s="556"/>
      <c r="I125" s="556"/>
      <c r="J125" s="556"/>
      <c r="K125" s="556"/>
      <c r="L125" s="556"/>
      <c r="M125" s="556"/>
      <c r="N125" s="556"/>
      <c r="O125" s="556"/>
      <c r="P125" s="556"/>
      <c r="Q125" s="556"/>
      <c r="R125" s="556"/>
      <c r="S125" s="556"/>
      <c r="T125" s="556"/>
      <c r="U125" s="556"/>
      <c r="V125" s="556"/>
      <c r="W125" s="556"/>
      <c r="X125" s="556"/>
      <c r="Y125" s="556"/>
      <c r="Z125" s="556"/>
      <c r="AA125" s="556"/>
      <c r="AB125" s="556"/>
      <c r="AC125" s="556"/>
      <c r="AD125" s="556"/>
      <c r="AE125" s="556"/>
      <c r="AF125" s="556"/>
      <c r="AG125" s="556"/>
      <c r="AH125" s="556"/>
      <c r="AI125" s="556"/>
      <c r="AJ125" s="556"/>
      <c r="AK125" s="557"/>
      <c r="AL125" s="193"/>
      <c r="AM125" s="278" t="b">
        <v>0</v>
      </c>
      <c r="AN125" s="620"/>
      <c r="AO125" s="287"/>
      <c r="AQ125" s="613"/>
      <c r="AR125" s="614"/>
      <c r="AS125" s="614"/>
      <c r="AT125" s="614"/>
      <c r="AU125" s="614"/>
      <c r="AV125" s="614"/>
      <c r="AW125" s="614"/>
      <c r="AX125" s="614"/>
      <c r="AY125" s="614"/>
      <c r="AZ125" s="614"/>
      <c r="BA125" s="614"/>
      <c r="BB125" s="614"/>
      <c r="BC125" s="614"/>
      <c r="BD125" s="614"/>
      <c r="BE125" s="615"/>
    </row>
    <row r="126" spans="1:57" s="67" customFormat="1" ht="17.45" customHeight="1" thickBot="1">
      <c r="A126" s="38"/>
      <c r="B126" s="635"/>
      <c r="C126" s="636"/>
      <c r="D126" s="636"/>
      <c r="E126" s="637"/>
      <c r="F126" s="232"/>
      <c r="G126" s="626" t="s">
        <v>132</v>
      </c>
      <c r="H126" s="627"/>
      <c r="I126" s="627"/>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8"/>
      <c r="AL126" s="193"/>
      <c r="AM126" s="278" t="b">
        <v>0</v>
      </c>
      <c r="AN126" s="621"/>
      <c r="AO126" s="287"/>
      <c r="AQ126" s="299"/>
      <c r="AR126" s="300"/>
      <c r="AS126" s="300"/>
      <c r="AT126" s="300"/>
      <c r="AU126" s="300"/>
      <c r="AV126" s="300"/>
      <c r="AW126" s="300"/>
      <c r="AX126" s="300"/>
      <c r="AY126" s="300"/>
      <c r="AZ126" s="300"/>
      <c r="BA126" s="300"/>
      <c r="BB126" s="300"/>
      <c r="BC126" s="300"/>
      <c r="BD126" s="300"/>
      <c r="BE126" s="301"/>
    </row>
    <row r="127" spans="1:57" s="67" customFormat="1" ht="18" customHeight="1">
      <c r="A127" s="38"/>
      <c r="B127" s="564" t="s">
        <v>133</v>
      </c>
      <c r="C127" s="565"/>
      <c r="D127" s="565"/>
      <c r="E127" s="566"/>
      <c r="F127" s="229"/>
      <c r="G127" s="555" t="s">
        <v>2214</v>
      </c>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c r="AJ127" s="556"/>
      <c r="AK127" s="557"/>
      <c r="AL127" s="66"/>
      <c r="AM127" s="278" t="b">
        <v>1</v>
      </c>
      <c r="AN127" s="547">
        <f>COUNTIF(AM127:AM130,TRUE)</f>
        <v>3</v>
      </c>
      <c r="AO127" s="288"/>
      <c r="AP127" s="185"/>
      <c r="AQ127" s="607" t="str">
        <f>IF(AI95="該当", "！この区分（４項目）から２つ以上の取組が選択されていません。",  "！この区分（４項目）から１つ以上の取組が選択されていません。")</f>
        <v>！この区分（４項目）から２つ以上の取組が選択されていません。</v>
      </c>
      <c r="AR127" s="608"/>
      <c r="AS127" s="608"/>
      <c r="AT127" s="608"/>
      <c r="AU127" s="608"/>
      <c r="AV127" s="608"/>
      <c r="AW127" s="608"/>
      <c r="AX127" s="608"/>
      <c r="AY127" s="608"/>
      <c r="AZ127" s="608"/>
      <c r="BA127" s="608"/>
      <c r="BB127" s="608"/>
      <c r="BC127" s="608"/>
      <c r="BD127" s="608"/>
      <c r="BE127" s="609"/>
    </row>
    <row r="128" spans="1:57" s="67" customFormat="1" ht="18" customHeight="1">
      <c r="A128" s="38"/>
      <c r="B128" s="567"/>
      <c r="C128" s="568"/>
      <c r="D128" s="568"/>
      <c r="E128" s="569"/>
      <c r="F128" s="228"/>
      <c r="G128" s="555" t="s">
        <v>2215</v>
      </c>
      <c r="H128" s="556"/>
      <c r="I128" s="556"/>
      <c r="J128" s="556"/>
      <c r="K128" s="556"/>
      <c r="L128" s="556"/>
      <c r="M128" s="556"/>
      <c r="N128" s="556"/>
      <c r="O128" s="556"/>
      <c r="P128" s="556"/>
      <c r="Q128" s="556"/>
      <c r="R128" s="556"/>
      <c r="S128" s="556"/>
      <c r="T128" s="556"/>
      <c r="U128" s="556"/>
      <c r="V128" s="556"/>
      <c r="W128" s="556"/>
      <c r="X128" s="556"/>
      <c r="Y128" s="556"/>
      <c r="Z128" s="556"/>
      <c r="AA128" s="556"/>
      <c r="AB128" s="556"/>
      <c r="AC128" s="556"/>
      <c r="AD128" s="556"/>
      <c r="AE128" s="556"/>
      <c r="AF128" s="556"/>
      <c r="AG128" s="556"/>
      <c r="AH128" s="556"/>
      <c r="AI128" s="556"/>
      <c r="AJ128" s="556"/>
      <c r="AK128" s="557"/>
      <c r="AL128" s="66"/>
      <c r="AM128" s="278" t="b">
        <v>1</v>
      </c>
      <c r="AN128" s="547"/>
      <c r="AO128" s="288"/>
      <c r="AP128" s="185"/>
      <c r="AQ128" s="610"/>
      <c r="AR128" s="611"/>
      <c r="AS128" s="611"/>
      <c r="AT128" s="611"/>
      <c r="AU128" s="611"/>
      <c r="AV128" s="611"/>
      <c r="AW128" s="611"/>
      <c r="AX128" s="611"/>
      <c r="AY128" s="611"/>
      <c r="AZ128" s="611"/>
      <c r="BA128" s="611"/>
      <c r="BB128" s="611"/>
      <c r="BC128" s="611"/>
      <c r="BD128" s="611"/>
      <c r="BE128" s="612"/>
    </row>
    <row r="129" spans="1:57" s="67" customFormat="1" ht="18" customHeight="1">
      <c r="A129" s="38"/>
      <c r="B129" s="567"/>
      <c r="C129" s="568"/>
      <c r="D129" s="568"/>
      <c r="E129" s="569"/>
      <c r="F129" s="228"/>
      <c r="G129" s="555" t="s">
        <v>2216</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7"/>
      <c r="AL129" s="38"/>
      <c r="AM129" s="278" t="b">
        <v>0</v>
      </c>
      <c r="AN129" s="547"/>
      <c r="AO129" s="288"/>
      <c r="AP129" s="185"/>
      <c r="AQ129" s="610"/>
      <c r="AR129" s="611"/>
      <c r="AS129" s="611"/>
      <c r="AT129" s="611"/>
      <c r="AU129" s="611"/>
      <c r="AV129" s="611"/>
      <c r="AW129" s="611"/>
      <c r="AX129" s="611"/>
      <c r="AY129" s="611"/>
      <c r="AZ129" s="611"/>
      <c r="BA129" s="611"/>
      <c r="BB129" s="611"/>
      <c r="BC129" s="611"/>
      <c r="BD129" s="611"/>
      <c r="BE129" s="612"/>
    </row>
    <row r="130" spans="1:57" s="67" customFormat="1" ht="19.899999999999999" customHeight="1" thickBot="1">
      <c r="A130" s="38"/>
      <c r="B130" s="570"/>
      <c r="C130" s="571"/>
      <c r="D130" s="571"/>
      <c r="E130" s="572"/>
      <c r="F130" s="226"/>
      <c r="G130" s="624" t="s">
        <v>2217</v>
      </c>
      <c r="H130" s="625"/>
      <c r="I130" s="625"/>
      <c r="J130" s="625"/>
      <c r="K130" s="625"/>
      <c r="L130" s="625"/>
      <c r="M130" s="625"/>
      <c r="N130" s="625"/>
      <c r="O130" s="625"/>
      <c r="P130" s="625"/>
      <c r="Q130" s="625"/>
      <c r="R130" s="625"/>
      <c r="S130" s="625"/>
      <c r="T130" s="625"/>
      <c r="U130" s="625"/>
      <c r="V130" s="625"/>
      <c r="W130" s="625"/>
      <c r="X130" s="625"/>
      <c r="Y130" s="625"/>
      <c r="Z130" s="625"/>
      <c r="AA130" s="625"/>
      <c r="AB130" s="625"/>
      <c r="AC130" s="625"/>
      <c r="AD130" s="625"/>
      <c r="AE130" s="625"/>
      <c r="AF130" s="625"/>
      <c r="AG130" s="625"/>
      <c r="AH130" s="625"/>
      <c r="AI130" s="625"/>
      <c r="AJ130" s="625"/>
      <c r="AK130" s="625"/>
      <c r="AL130" s="66"/>
      <c r="AM130" s="278" t="b">
        <v>1</v>
      </c>
      <c r="AN130" s="547"/>
      <c r="AO130" s="293"/>
      <c r="AP130" s="194"/>
      <c r="AQ130" s="613"/>
      <c r="AR130" s="614"/>
      <c r="AS130" s="614"/>
      <c r="AT130" s="614"/>
      <c r="AU130" s="614"/>
      <c r="AV130" s="614"/>
      <c r="AW130" s="614"/>
      <c r="AX130" s="614"/>
      <c r="AY130" s="614"/>
      <c r="AZ130" s="614"/>
      <c r="BA130" s="614"/>
      <c r="BB130" s="614"/>
      <c r="BC130" s="614"/>
      <c r="BD130" s="614"/>
      <c r="BE130" s="615"/>
    </row>
    <row r="131" spans="1:57" ht="9.6" customHeight="1">
      <c r="A131" s="38"/>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38"/>
      <c r="AM131" s="294"/>
      <c r="AN131" s="295"/>
      <c r="AO131" s="295"/>
      <c r="AP131" s="187"/>
      <c r="AQ131" s="187"/>
      <c r="AR131" s="187"/>
      <c r="AS131" s="187"/>
      <c r="AT131" s="195"/>
      <c r="AU131" s="195"/>
      <c r="AV131" s="195"/>
      <c r="AW131" s="195"/>
      <c r="AX131" s="195"/>
      <c r="AY131" s="187"/>
    </row>
    <row r="132" spans="1:57" ht="15" customHeight="1">
      <c r="A132" s="38"/>
      <c r="B132" s="356" t="s">
        <v>2223</v>
      </c>
      <c r="C132" s="356"/>
      <c r="D132" s="356"/>
      <c r="E132" s="356"/>
      <c r="F132" s="356"/>
      <c r="G132" s="356"/>
      <c r="H132" s="356"/>
      <c r="I132" s="356"/>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38"/>
      <c r="AL132" s="38"/>
      <c r="AM132" s="294"/>
      <c r="AN132" s="295"/>
      <c r="AO132" s="295"/>
      <c r="AP132" s="187"/>
      <c r="AQ132" s="187"/>
      <c r="AR132" s="187"/>
      <c r="AS132" s="187"/>
      <c r="AT132" s="195"/>
      <c r="AU132" s="195"/>
      <c r="AV132" s="195"/>
      <c r="AW132" s="195"/>
      <c r="AX132" s="195"/>
      <c r="AY132" s="187"/>
    </row>
    <row r="133" spans="1:57" ht="18" customHeight="1" thickBot="1">
      <c r="A133" s="38"/>
      <c r="B133" s="357" t="s">
        <v>2198</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02"/>
      <c r="AH133" s="102"/>
      <c r="AI133" s="102"/>
      <c r="AJ133" s="102"/>
      <c r="AK133" s="358"/>
      <c r="AL133" s="38"/>
      <c r="AM133" s="294"/>
      <c r="AN133" s="295"/>
      <c r="AO133" s="295"/>
      <c r="AP133" s="187"/>
      <c r="AQ133" s="187"/>
      <c r="AR133" s="187"/>
      <c r="AS133" s="187"/>
      <c r="AT133" s="195"/>
      <c r="AU133" s="195"/>
      <c r="AV133" s="195"/>
      <c r="AW133" s="195"/>
      <c r="AX133" s="195"/>
      <c r="AY133" s="187"/>
    </row>
    <row r="134" spans="1:57" ht="112.5" customHeight="1" thickBot="1">
      <c r="A134" s="38"/>
      <c r="B134" s="622" t="s">
        <v>2219</v>
      </c>
      <c r="C134" s="623"/>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3"/>
      <c r="AD134" s="623"/>
      <c r="AE134" s="623"/>
      <c r="AF134" s="623"/>
      <c r="AG134" s="623"/>
      <c r="AH134" s="623"/>
      <c r="AI134" s="623"/>
      <c r="AJ134" s="623"/>
      <c r="AK134" s="189" t="str">
        <f>IF(COUNTIF('別紙様式3-2（処遇改善加算　個票）'!W15:W114,"申請時、令和８年度特例要件を満たすこととしていない")+COUNTIF('別紙様式3-2（処遇改善加算　個票）'!AD15:AD114,"申請時、令和８年度特例要件を満たすこととしていない")=COUNTA('別紙様式3-2（処遇改善加算　個票）'!W15:W114)+COUNTA('別紙様式3-2（処遇改善加算　個票）'!AD15:AD114),"",IF(AND(COUNTA('別紙様式3-2（処遇改善加算　個票）'!P15:P114)-COUNTIF('別紙様式3-2（処遇改善加算　個票）'!P15:P114,"対象外")=COUNTA('別紙様式3-2（処遇改善加算　個票）'!W15:W114),COUNTA('別紙様式3-2（処遇改善加算　個票）'!X15:X114)=COUNTA('別紙様式3-2（処遇改善加算　個票）'!AD15:AD114)),"○","×"))</f>
        <v>○</v>
      </c>
      <c r="AL134" s="38"/>
      <c r="AM134" s="294"/>
      <c r="AN134" s="295"/>
      <c r="AO134" s="295"/>
      <c r="AP134" s="187"/>
      <c r="AQ134" s="187"/>
      <c r="AR134" s="187"/>
      <c r="AS134" s="187"/>
      <c r="AT134" s="195"/>
      <c r="AU134" s="195"/>
      <c r="AV134" s="195"/>
      <c r="AW134" s="195"/>
      <c r="AX134" s="195"/>
      <c r="AY134" s="187"/>
    </row>
    <row r="135" spans="1:57" ht="9.6" customHeight="1">
      <c r="A135" s="38"/>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38"/>
      <c r="AM135" s="294"/>
      <c r="AN135" s="295"/>
      <c r="AO135" s="295"/>
      <c r="AP135" s="187"/>
      <c r="AQ135" s="187"/>
      <c r="AR135" s="187"/>
      <c r="AS135" s="187"/>
      <c r="AT135" s="195"/>
      <c r="AU135" s="195"/>
      <c r="AV135" s="195"/>
      <c r="AW135" s="195"/>
      <c r="AX135" s="195"/>
      <c r="AY135" s="187"/>
    </row>
    <row r="136" spans="1:57" ht="24.95" customHeight="1" thickBot="1">
      <c r="A136" s="38"/>
      <c r="B136" s="181" t="s">
        <v>2224</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38"/>
      <c r="AM136" s="294"/>
      <c r="AN136" s="295"/>
      <c r="AO136" s="295"/>
      <c r="AP136" s="187"/>
      <c r="AQ136" s="187"/>
      <c r="AR136" s="187"/>
      <c r="AS136" s="187"/>
      <c r="AT136" s="195"/>
      <c r="AU136" s="195"/>
      <c r="AV136" s="195"/>
      <c r="AW136" s="195"/>
      <c r="AX136" s="195"/>
      <c r="AY136" s="187"/>
    </row>
    <row r="137" spans="1:57" ht="24.95" customHeight="1" thickBot="1">
      <c r="A137" s="38"/>
      <c r="B137" s="486" t="s">
        <v>2225</v>
      </c>
      <c r="C137" s="582" t="s">
        <v>2232</v>
      </c>
      <c r="D137" s="583"/>
      <c r="E137" s="583"/>
      <c r="F137" s="583"/>
      <c r="G137" s="583"/>
      <c r="H137" s="583"/>
      <c r="I137" s="583"/>
      <c r="J137" s="583"/>
      <c r="K137" s="583"/>
      <c r="L137" s="583"/>
      <c r="M137" s="583"/>
      <c r="N137" s="583"/>
      <c r="O137" s="583"/>
      <c r="P137" s="583"/>
      <c r="Q137" s="583"/>
      <c r="R137" s="583"/>
      <c r="S137" s="583"/>
      <c r="T137" s="584"/>
      <c r="U137" s="588">
        <f>'別紙様式3-2（処遇改善加算　個票）'!AP13</f>
        <v>1487407</v>
      </c>
      <c r="V137" s="589"/>
      <c r="W137" s="589"/>
      <c r="X137" s="590"/>
      <c r="Y137" s="471" t="s">
        <v>58</v>
      </c>
      <c r="Z137" s="112" t="s">
        <v>59</v>
      </c>
      <c r="AA137" s="593" t="str">
        <f>IF(H6="", "", IFERROR(IF(U138&gt;=U137,"○","×"),""))</f>
        <v>○</v>
      </c>
      <c r="AB137" s="112"/>
      <c r="AC137" s="112"/>
      <c r="AD137" s="112"/>
      <c r="AE137" s="112"/>
      <c r="AF137" s="112"/>
      <c r="AG137" s="112"/>
      <c r="AH137" s="112"/>
      <c r="AI137" s="112"/>
      <c r="AJ137" s="112"/>
      <c r="AK137" s="112"/>
      <c r="AL137" s="38"/>
      <c r="AM137" s="294"/>
      <c r="AN137" s="295"/>
      <c r="AO137" s="295"/>
      <c r="AP137" s="187"/>
      <c r="AQ137" s="187"/>
      <c r="AR137" s="187"/>
      <c r="AS137" s="187"/>
      <c r="AT137" s="195"/>
      <c r="AU137" s="195"/>
      <c r="AV137" s="195"/>
      <c r="AW137" s="195"/>
      <c r="AX137" s="195"/>
      <c r="AY137" s="187"/>
    </row>
    <row r="138" spans="1:57" ht="24.95" customHeight="1" thickBot="1">
      <c r="A138" s="38"/>
      <c r="B138" s="486" t="s">
        <v>2226</v>
      </c>
      <c r="C138" s="585" t="s">
        <v>2236</v>
      </c>
      <c r="D138" s="586"/>
      <c r="E138" s="586"/>
      <c r="F138" s="586"/>
      <c r="G138" s="586"/>
      <c r="H138" s="586"/>
      <c r="I138" s="586"/>
      <c r="J138" s="586"/>
      <c r="K138" s="586"/>
      <c r="L138" s="586"/>
      <c r="M138" s="586"/>
      <c r="N138" s="586"/>
      <c r="O138" s="586"/>
      <c r="P138" s="586"/>
      <c r="Q138" s="586"/>
      <c r="R138" s="586"/>
      <c r="S138" s="586"/>
      <c r="T138" s="587"/>
      <c r="U138" s="591">
        <f>T52</f>
        <v>26386000</v>
      </c>
      <c r="V138" s="592"/>
      <c r="W138" s="592"/>
      <c r="X138" s="592"/>
      <c r="Y138" s="471" t="s">
        <v>58</v>
      </c>
      <c r="Z138" s="112" t="s">
        <v>59</v>
      </c>
      <c r="AA138" s="594"/>
      <c r="AB138" s="112"/>
      <c r="AC138" s="112"/>
      <c r="AD138" s="112"/>
      <c r="AE138" s="112"/>
      <c r="AF138" s="112"/>
      <c r="AG138" s="112"/>
      <c r="AH138" s="112"/>
      <c r="AI138" s="112"/>
      <c r="AJ138" s="112"/>
      <c r="AK138" s="112"/>
      <c r="AL138" s="38"/>
      <c r="AM138" s="294"/>
      <c r="AN138" s="295"/>
      <c r="AO138" s="295"/>
      <c r="AP138" s="187"/>
      <c r="AQ138" s="187"/>
      <c r="AR138" s="187"/>
      <c r="AS138" s="187"/>
      <c r="AT138" s="195"/>
      <c r="AU138" s="195"/>
      <c r="AV138" s="195"/>
      <c r="AW138" s="195"/>
      <c r="AX138" s="195"/>
      <c r="AY138" s="187"/>
    </row>
    <row r="139" spans="1:57" ht="8.25" customHeight="1">
      <c r="A139" s="38"/>
      <c r="B139" s="484"/>
      <c r="C139" s="485"/>
      <c r="D139" s="485"/>
      <c r="E139" s="485"/>
      <c r="F139" s="485"/>
      <c r="G139" s="485"/>
      <c r="H139" s="485"/>
      <c r="I139" s="485"/>
      <c r="J139" s="485"/>
      <c r="K139" s="485"/>
      <c r="L139" s="485"/>
      <c r="M139" s="485"/>
      <c r="N139" s="485"/>
      <c r="O139" s="485"/>
      <c r="P139" s="485"/>
      <c r="Q139" s="485"/>
      <c r="R139" s="485"/>
      <c r="S139" s="485"/>
      <c r="T139" s="485"/>
      <c r="U139" s="112"/>
      <c r="V139" s="112"/>
      <c r="W139" s="112"/>
      <c r="X139" s="112"/>
      <c r="Y139" s="484"/>
      <c r="Z139" s="112"/>
      <c r="AA139" s="112"/>
      <c r="AB139" s="112"/>
      <c r="AC139" s="112"/>
      <c r="AD139" s="112"/>
      <c r="AE139" s="112"/>
      <c r="AF139" s="112"/>
      <c r="AG139" s="112"/>
      <c r="AH139" s="112"/>
      <c r="AI139" s="112"/>
      <c r="AJ139" s="112"/>
      <c r="AK139" s="112"/>
      <c r="AL139" s="38"/>
      <c r="AM139" s="294"/>
      <c r="AN139" s="295"/>
      <c r="AO139" s="295"/>
      <c r="AP139" s="187"/>
      <c r="AQ139" s="187"/>
      <c r="AR139" s="187"/>
      <c r="AS139" s="187"/>
      <c r="AT139" s="195"/>
      <c r="AU139" s="195"/>
      <c r="AV139" s="195"/>
      <c r="AW139" s="195"/>
      <c r="AX139" s="195"/>
      <c r="AY139" s="187"/>
    </row>
    <row r="140" spans="1:57" ht="17.45" customHeight="1">
      <c r="A140" s="66"/>
      <c r="B140" s="196" t="s">
        <v>134</v>
      </c>
      <c r="C140" s="197"/>
      <c r="D140" s="197"/>
      <c r="E140" s="197"/>
      <c r="F140" s="197"/>
      <c r="G140" s="197"/>
      <c r="H140" s="197"/>
      <c r="I140" s="197"/>
      <c r="J140" s="197"/>
      <c r="K140" s="197"/>
      <c r="L140" s="197"/>
      <c r="M140" s="197"/>
      <c r="N140" s="197"/>
      <c r="O140" s="197"/>
      <c r="P140" s="197"/>
      <c r="Q140" s="197"/>
      <c r="R140" s="198"/>
      <c r="S140" s="198"/>
      <c r="T140" s="198"/>
      <c r="U140" s="198"/>
      <c r="V140" s="198"/>
      <c r="W140" s="198"/>
      <c r="X140" s="198"/>
      <c r="Y140" s="198"/>
      <c r="Z140" s="198"/>
      <c r="AA140" s="198"/>
      <c r="AB140" s="198"/>
      <c r="AC140" s="198"/>
      <c r="AD140" s="198"/>
      <c r="AE140" s="198"/>
      <c r="AF140" s="198"/>
      <c r="AG140" s="198"/>
      <c r="AH140" s="198"/>
      <c r="AI140" s="198"/>
      <c r="AJ140" s="199"/>
      <c r="AK140" s="100"/>
      <c r="AL140" s="38"/>
      <c r="AM140" s="62"/>
      <c r="AN140" s="62"/>
      <c r="AO140" s="62"/>
      <c r="AY140" s="73"/>
    </row>
    <row r="141" spans="1:57" s="67" customFormat="1" ht="64.150000000000006" customHeight="1">
      <c r="A141" s="66"/>
      <c r="B141" s="603"/>
      <c r="C141" s="604"/>
      <c r="D141" s="604"/>
      <c r="E141" s="604"/>
      <c r="F141" s="604"/>
      <c r="G141" s="604"/>
      <c r="H141" s="604"/>
      <c r="I141" s="604"/>
      <c r="J141" s="604"/>
      <c r="K141" s="604"/>
      <c r="L141" s="604"/>
      <c r="M141" s="604"/>
      <c r="N141" s="604"/>
      <c r="O141" s="604"/>
      <c r="P141" s="604"/>
      <c r="Q141" s="604"/>
      <c r="R141" s="604"/>
      <c r="S141" s="604"/>
      <c r="T141" s="604"/>
      <c r="U141" s="604"/>
      <c r="V141" s="604"/>
      <c r="W141" s="604"/>
      <c r="X141" s="604"/>
      <c r="Y141" s="604"/>
      <c r="Z141" s="604"/>
      <c r="AA141" s="604"/>
      <c r="AB141" s="604"/>
      <c r="AC141" s="604"/>
      <c r="AD141" s="604"/>
      <c r="AE141" s="604"/>
      <c r="AF141" s="604"/>
      <c r="AG141" s="604"/>
      <c r="AH141" s="604"/>
      <c r="AI141" s="604"/>
      <c r="AJ141" s="604"/>
      <c r="AK141" s="605"/>
      <c r="AL141" s="66"/>
      <c r="AM141" s="62"/>
      <c r="AN141" s="296"/>
      <c r="AO141" s="296"/>
      <c r="AP141" s="200"/>
      <c r="AQ141" s="200"/>
      <c r="AR141" s="200"/>
      <c r="AS141" s="200"/>
      <c r="AT141" s="200"/>
      <c r="AU141" s="200"/>
      <c r="AV141" s="200"/>
      <c r="AW141" s="200"/>
      <c r="AX141" s="200"/>
      <c r="AY141" s="200"/>
      <c r="AZ141" s="200"/>
      <c r="BA141" s="200"/>
    </row>
    <row r="142" spans="1:57" s="67" customFormat="1" ht="16.149999999999999" customHeight="1">
      <c r="A142" s="38"/>
      <c r="B142" s="201" t="s">
        <v>135</v>
      </c>
      <c r="C142" s="91" t="s">
        <v>136</v>
      </c>
      <c r="D142" s="81"/>
      <c r="E142" s="43"/>
      <c r="F142" s="81"/>
      <c r="G142" s="81"/>
      <c r="H142" s="43"/>
      <c r="I142" s="43"/>
      <c r="J142" s="43"/>
      <c r="K142" s="43"/>
      <c r="L142" s="43"/>
      <c r="M142" s="43"/>
      <c r="N142" s="43"/>
      <c r="O142" s="43"/>
      <c r="P142" s="43"/>
      <c r="Q142" s="43"/>
      <c r="R142" s="43"/>
      <c r="S142" s="43"/>
      <c r="T142" s="43"/>
      <c r="U142" s="43"/>
      <c r="V142" s="43"/>
      <c r="W142" s="43"/>
      <c r="X142" s="227"/>
      <c r="Y142" s="43"/>
      <c r="Z142" s="43"/>
      <c r="AA142" s="43"/>
      <c r="AB142" s="43"/>
      <c r="AC142" s="43"/>
      <c r="AD142" s="43"/>
      <c r="AE142" s="43"/>
      <c r="AF142" s="43"/>
      <c r="AG142" s="43"/>
      <c r="AH142" s="43"/>
      <c r="AI142" s="43"/>
      <c r="AJ142" s="43"/>
      <c r="AK142" s="82"/>
      <c r="AL142" s="66"/>
      <c r="AM142" s="62"/>
      <c r="AN142" s="287"/>
      <c r="AO142" s="287"/>
      <c r="AT142" s="72"/>
      <c r="AU142" s="72"/>
      <c r="AV142" s="72"/>
      <c r="AW142" s="72"/>
      <c r="AX142" s="72"/>
    </row>
    <row r="143" spans="1:57" ht="20.45" customHeight="1" thickBot="1">
      <c r="A143" s="66"/>
      <c r="B143" s="134" t="s">
        <v>135</v>
      </c>
      <c r="C143" s="596" t="s">
        <v>137</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596"/>
      <c r="AL143" s="38"/>
      <c r="AM143" s="62"/>
      <c r="AN143" s="62"/>
      <c r="AO143" s="62"/>
      <c r="AT143" s="73"/>
      <c r="AU143" s="73"/>
      <c r="AV143" s="73"/>
      <c r="AW143" s="73"/>
      <c r="AX143" s="73"/>
    </row>
    <row r="144" spans="1:57" s="67" customFormat="1" ht="16.899999999999999" customHeight="1" thickBot="1">
      <c r="A144" s="38"/>
      <c r="B144" s="81"/>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202" t="str">
        <f>IF(H7="", "", IF(COUNTA(E148,H148,K148,T149,AA149)=5,"○","×"))</f>
        <v>○</v>
      </c>
      <c r="AL144" s="66"/>
      <c r="AM144" s="62"/>
      <c r="AN144" s="296"/>
      <c r="AO144" s="296"/>
      <c r="AP144" s="200"/>
      <c r="AQ144" s="200"/>
      <c r="AR144" s="200"/>
      <c r="AS144" s="200"/>
      <c r="AT144" s="200"/>
      <c r="AU144" s="200"/>
      <c r="AV144" s="200"/>
      <c r="AW144" s="200"/>
      <c r="AX144" s="200"/>
      <c r="AY144" s="200"/>
      <c r="AZ144" s="200"/>
      <c r="BA144" s="200"/>
    </row>
    <row r="145" spans="1:51" ht="11.45" customHeight="1">
      <c r="A145" s="38"/>
      <c r="B145" s="203"/>
      <c r="C145" s="204"/>
      <c r="D145" s="204"/>
      <c r="E145" s="204"/>
      <c r="F145" s="204"/>
      <c r="G145" s="204"/>
      <c r="H145" s="204"/>
      <c r="I145" s="204"/>
      <c r="J145" s="204"/>
      <c r="K145" s="204"/>
      <c r="L145" s="204"/>
      <c r="M145" s="204"/>
      <c r="N145" s="204"/>
      <c r="O145" s="204"/>
      <c r="P145" s="204"/>
      <c r="Q145" s="204"/>
      <c r="R145" s="204"/>
      <c r="S145" s="204"/>
      <c r="T145" s="204"/>
      <c r="U145" s="204"/>
      <c r="V145" s="204"/>
      <c r="W145" s="204"/>
      <c r="X145" s="204"/>
      <c r="Y145" s="204"/>
      <c r="Z145" s="204"/>
      <c r="AA145" s="204"/>
      <c r="AB145" s="204"/>
      <c r="AC145" s="204"/>
      <c r="AD145" s="204"/>
      <c r="AE145" s="204"/>
      <c r="AF145" s="204"/>
      <c r="AG145" s="204"/>
      <c r="AH145" s="204"/>
      <c r="AI145" s="204"/>
      <c r="AJ145" s="204"/>
      <c r="AK145" s="205"/>
      <c r="AL145" s="38"/>
      <c r="AM145" s="62"/>
      <c r="AN145" s="62"/>
      <c r="AO145" s="62"/>
      <c r="AY145" s="73"/>
    </row>
    <row r="146" spans="1:51" ht="28.15" customHeight="1">
      <c r="A146" s="38"/>
      <c r="B146" s="206" t="s">
        <v>138</v>
      </c>
      <c r="C146" s="595" t="s">
        <v>139</v>
      </c>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207"/>
      <c r="AL146" s="38"/>
      <c r="AM146" s="62"/>
      <c r="AN146" s="62"/>
      <c r="AO146" s="62"/>
    </row>
    <row r="147" spans="1:51" ht="6.6" customHeight="1">
      <c r="A147" s="208"/>
      <c r="B147" s="206"/>
      <c r="C147" s="99"/>
      <c r="D147" s="209"/>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7"/>
      <c r="AL147" s="38"/>
      <c r="AM147" s="62"/>
      <c r="AN147" s="62"/>
      <c r="AO147" s="62"/>
    </row>
    <row r="148" spans="1:51" s="214" customFormat="1" ht="19.5" customHeight="1">
      <c r="A148" s="208"/>
      <c r="B148" s="210"/>
      <c r="C148" s="211" t="s">
        <v>140</v>
      </c>
      <c r="D148" s="211"/>
      <c r="E148" s="650">
        <v>9</v>
      </c>
      <c r="F148" s="651"/>
      <c r="G148" s="211" t="s">
        <v>141</v>
      </c>
      <c r="H148" s="650">
        <v>7</v>
      </c>
      <c r="I148" s="651"/>
      <c r="J148" s="211" t="s">
        <v>142</v>
      </c>
      <c r="K148" s="650">
        <v>1</v>
      </c>
      <c r="L148" s="651"/>
      <c r="M148" s="211" t="s">
        <v>143</v>
      </c>
      <c r="N148" s="209"/>
      <c r="O148" s="652" t="s">
        <v>11</v>
      </c>
      <c r="P148" s="652"/>
      <c r="Q148" s="652"/>
      <c r="R148" s="648" t="str">
        <f>IF(H7="","",H7)</f>
        <v>○○ケアサービス</v>
      </c>
      <c r="S148" s="648"/>
      <c r="T148" s="648"/>
      <c r="U148" s="648"/>
      <c r="V148" s="648"/>
      <c r="W148" s="648"/>
      <c r="X148" s="648"/>
      <c r="Y148" s="648"/>
      <c r="Z148" s="648"/>
      <c r="AA148" s="648"/>
      <c r="AB148" s="648"/>
      <c r="AC148" s="648"/>
      <c r="AD148" s="648"/>
      <c r="AE148" s="648"/>
      <c r="AF148" s="648"/>
      <c r="AG148" s="648"/>
      <c r="AH148" s="648"/>
      <c r="AI148" s="648"/>
      <c r="AJ148" s="212"/>
      <c r="AK148" s="213"/>
      <c r="AL148" s="208"/>
      <c r="AM148" s="62"/>
      <c r="AN148" s="297"/>
      <c r="AO148" s="297"/>
    </row>
    <row r="149" spans="1:51" s="214" customFormat="1" ht="19.899999999999999" customHeight="1">
      <c r="A149" s="38"/>
      <c r="B149" s="210"/>
      <c r="C149" s="215"/>
      <c r="D149" s="211"/>
      <c r="E149" s="211"/>
      <c r="F149" s="211"/>
      <c r="G149" s="211"/>
      <c r="H149" s="211"/>
      <c r="I149" s="211"/>
      <c r="J149" s="211"/>
      <c r="K149" s="211"/>
      <c r="L149" s="211"/>
      <c r="M149" s="211"/>
      <c r="N149" s="211"/>
      <c r="O149" s="602" t="s">
        <v>144</v>
      </c>
      <c r="P149" s="602"/>
      <c r="Q149" s="602"/>
      <c r="R149" s="663" t="s">
        <v>24</v>
      </c>
      <c r="S149" s="663"/>
      <c r="T149" s="606" t="str">
        <f>IF(基本情報入力シート!M27="", "", 基本情報入力シート!M27)</f>
        <v>代表取締役</v>
      </c>
      <c r="U149" s="606"/>
      <c r="V149" s="606"/>
      <c r="W149" s="606"/>
      <c r="X149" s="606"/>
      <c r="Y149" s="649" t="s">
        <v>26</v>
      </c>
      <c r="Z149" s="649"/>
      <c r="AA149" s="606" t="str">
        <f>IF(基本情報入力シート!M28="", "", 基本情報入力シート!M28)</f>
        <v>厚労　花子</v>
      </c>
      <c r="AB149" s="606"/>
      <c r="AC149" s="606"/>
      <c r="AD149" s="606"/>
      <c r="AE149" s="606"/>
      <c r="AF149" s="606"/>
      <c r="AG149" s="606"/>
      <c r="AH149" s="606"/>
      <c r="AI149" s="606"/>
      <c r="AJ149" s="215"/>
      <c r="AK149" s="216"/>
      <c r="AL149" s="208"/>
      <c r="AM149" s="62"/>
      <c r="AN149" s="297"/>
      <c r="AO149" s="297"/>
    </row>
    <row r="150" spans="1:51" ht="7.5" customHeight="1" thickBot="1">
      <c r="A150" s="38"/>
      <c r="B150" s="217"/>
      <c r="C150" s="386"/>
      <c r="D150" s="387"/>
      <c r="E150" s="387"/>
      <c r="F150" s="387"/>
      <c r="G150" s="387"/>
      <c r="H150" s="387"/>
      <c r="I150" s="387"/>
      <c r="J150" s="387"/>
      <c r="K150" s="387"/>
      <c r="L150" s="387"/>
      <c r="M150" s="387"/>
      <c r="N150" s="387"/>
      <c r="O150" s="387"/>
      <c r="P150" s="387"/>
      <c r="Q150" s="387"/>
      <c r="R150" s="387"/>
      <c r="S150" s="387"/>
      <c r="T150" s="387"/>
      <c r="U150" s="387"/>
      <c r="V150" s="387"/>
      <c r="W150" s="387"/>
      <c r="X150" s="387"/>
      <c r="Y150" s="387"/>
      <c r="Z150" s="387"/>
      <c r="AA150" s="387"/>
      <c r="AB150" s="387"/>
      <c r="AC150" s="387"/>
      <c r="AD150" s="387"/>
      <c r="AE150" s="387"/>
      <c r="AF150" s="387"/>
      <c r="AG150" s="387"/>
      <c r="AH150" s="387"/>
      <c r="AI150" s="387"/>
      <c r="AJ150" s="387"/>
      <c r="AK150" s="388"/>
      <c r="AL150" s="218"/>
      <c r="AM150" s="62"/>
      <c r="AN150" s="62"/>
      <c r="AO150" s="62"/>
    </row>
    <row r="151" spans="1:51" ht="7.5" customHeight="1">
      <c r="A151" s="38"/>
      <c r="B151" s="37"/>
      <c r="C151" s="211"/>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8"/>
      <c r="AM151" s="62"/>
      <c r="AN151" s="62"/>
      <c r="AO151" s="62"/>
    </row>
    <row r="152" spans="1:51" ht="14.25">
      <c r="A152" s="38"/>
      <c r="B152" s="219" t="s">
        <v>145</v>
      </c>
      <c r="C152" s="220"/>
      <c r="D152" s="66"/>
      <c r="E152" s="66"/>
      <c r="F152" s="65" t="s">
        <v>146</v>
      </c>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62"/>
      <c r="AN152" s="62"/>
      <c r="AO152" s="62"/>
    </row>
    <row r="153" spans="1:51">
      <c r="A153" s="38"/>
      <c r="B153" s="201" t="s">
        <v>63</v>
      </c>
      <c r="C153" s="112" t="s">
        <v>147</v>
      </c>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62"/>
      <c r="AN153" s="62"/>
      <c r="AO153" s="62"/>
    </row>
    <row r="154" spans="1:51">
      <c r="A154" s="38"/>
      <c r="B154" s="201" t="s">
        <v>135</v>
      </c>
      <c r="C154" s="112" t="s">
        <v>148</v>
      </c>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38"/>
      <c r="AM154" s="62"/>
      <c r="AN154" s="62"/>
      <c r="AO154" s="62"/>
    </row>
    <row r="155" spans="1:51" ht="12.6" customHeight="1">
      <c r="A155" s="38"/>
      <c r="B155" s="65"/>
      <c r="C155" s="220"/>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62"/>
      <c r="AN155" s="62"/>
      <c r="AO155" s="62"/>
    </row>
    <row r="156" spans="1:51">
      <c r="A156" s="38"/>
      <c r="B156" s="653" t="s">
        <v>53</v>
      </c>
      <c r="C156" s="653"/>
      <c r="D156" s="653"/>
      <c r="E156" s="653"/>
      <c r="F156" s="653"/>
      <c r="G156" s="653"/>
      <c r="H156" s="653"/>
      <c r="I156" s="653"/>
      <c r="J156" s="653"/>
      <c r="K156" s="653"/>
      <c r="L156" s="653"/>
      <c r="M156" s="653"/>
      <c r="N156" s="653"/>
      <c r="O156" s="653"/>
      <c r="P156" s="653"/>
      <c r="Q156" s="653"/>
      <c r="R156" s="653"/>
      <c r="S156" s="653"/>
      <c r="T156" s="653"/>
      <c r="U156" s="653"/>
      <c r="V156" s="653"/>
      <c r="W156" s="653"/>
      <c r="X156" s="653"/>
      <c r="Y156" s="653"/>
      <c r="Z156" s="653"/>
      <c r="AA156" s="653"/>
      <c r="AB156" s="653"/>
      <c r="AC156" s="653"/>
      <c r="AD156" s="653"/>
      <c r="AE156" s="653"/>
      <c r="AF156" s="653"/>
      <c r="AG156" s="653"/>
      <c r="AH156" s="653"/>
      <c r="AI156" s="653"/>
      <c r="AJ156" s="653"/>
      <c r="AK156" s="653"/>
      <c r="AL156" s="38"/>
      <c r="AM156" s="62"/>
      <c r="AN156" s="62"/>
      <c r="AO156" s="62"/>
    </row>
    <row r="157" spans="1:51" ht="15" customHeight="1">
      <c r="A157" s="38"/>
      <c r="B157" s="281" t="s">
        <v>149</v>
      </c>
      <c r="C157" s="654" t="s">
        <v>150</v>
      </c>
      <c r="D157" s="655"/>
      <c r="E157" s="655"/>
      <c r="F157" s="655"/>
      <c r="G157" s="655"/>
      <c r="H157" s="655"/>
      <c r="I157" s="655"/>
      <c r="J157" s="655"/>
      <c r="K157" s="655"/>
      <c r="L157" s="655"/>
      <c r="M157" s="655"/>
      <c r="N157" s="655"/>
      <c r="O157" s="655"/>
      <c r="P157" s="655"/>
      <c r="Q157" s="655"/>
      <c r="R157" s="655"/>
      <c r="S157" s="655"/>
      <c r="T157" s="655"/>
      <c r="U157" s="655"/>
      <c r="V157" s="655"/>
      <c r="W157" s="655"/>
      <c r="X157" s="655"/>
      <c r="Y157" s="655"/>
      <c r="Z157" s="655"/>
      <c r="AA157" s="655"/>
      <c r="AB157" s="655"/>
      <c r="AC157" s="655"/>
      <c r="AD157" s="655"/>
      <c r="AE157" s="655"/>
      <c r="AF157" s="655"/>
      <c r="AG157" s="655"/>
      <c r="AH157" s="655"/>
      <c r="AI157" s="655"/>
      <c r="AJ157" s="656"/>
      <c r="AK157" s="221" t="str">
        <f>AE18</f>
        <v>○</v>
      </c>
      <c r="AL157" s="38"/>
      <c r="AM157" s="62"/>
      <c r="AN157" s="62"/>
      <c r="AO157" s="62"/>
    </row>
    <row r="158" spans="1:51" ht="15" customHeight="1">
      <c r="A158" s="38"/>
      <c r="B158" s="385" t="s">
        <v>151</v>
      </c>
      <c r="C158" s="657" t="s">
        <v>152</v>
      </c>
      <c r="D158" s="658"/>
      <c r="E158" s="658"/>
      <c r="F158" s="658"/>
      <c r="G158" s="658"/>
      <c r="H158" s="658"/>
      <c r="I158" s="658"/>
      <c r="J158" s="658"/>
      <c r="K158" s="658"/>
      <c r="L158" s="658"/>
      <c r="M158" s="658"/>
      <c r="N158" s="658"/>
      <c r="O158" s="658"/>
      <c r="P158" s="658"/>
      <c r="Q158" s="658"/>
      <c r="R158" s="658"/>
      <c r="S158" s="658"/>
      <c r="T158" s="658"/>
      <c r="U158" s="658"/>
      <c r="V158" s="658"/>
      <c r="W158" s="658"/>
      <c r="X158" s="658"/>
      <c r="Y158" s="658"/>
      <c r="Z158" s="658"/>
      <c r="AA158" s="658"/>
      <c r="AB158" s="658"/>
      <c r="AC158" s="658"/>
      <c r="AD158" s="658"/>
      <c r="AE158" s="658"/>
      <c r="AF158" s="658"/>
      <c r="AG158" s="658"/>
      <c r="AH158" s="658"/>
      <c r="AI158" s="658"/>
      <c r="AJ158" s="659"/>
      <c r="AK158" s="221" t="str">
        <f>Y31</f>
        <v>○</v>
      </c>
      <c r="AL158" s="38"/>
      <c r="AM158" s="62"/>
      <c r="AN158" s="62"/>
      <c r="AO158" s="62"/>
    </row>
    <row r="159" spans="1:51" ht="15" customHeight="1">
      <c r="A159" s="38"/>
      <c r="B159" s="391" t="s">
        <v>153</v>
      </c>
      <c r="C159" s="579" t="s">
        <v>154</v>
      </c>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1"/>
      <c r="AK159" s="221" t="str">
        <f>AA23</f>
        <v>○</v>
      </c>
      <c r="AL159" s="38"/>
      <c r="AM159" s="62"/>
      <c r="AN159" s="62"/>
      <c r="AO159" s="62"/>
    </row>
    <row r="160" spans="1:51" ht="12"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62"/>
      <c r="AN160" s="62"/>
      <c r="AO160" s="62"/>
    </row>
    <row r="161" spans="1:41" ht="13.9" customHeight="1">
      <c r="A161" s="38"/>
      <c r="B161" s="653" t="s">
        <v>2237</v>
      </c>
      <c r="C161" s="653"/>
      <c r="D161" s="653"/>
      <c r="E161" s="653"/>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3"/>
      <c r="AL161" s="38"/>
      <c r="AM161" s="62"/>
      <c r="AN161" s="62"/>
      <c r="AO161" s="62"/>
    </row>
    <row r="162" spans="1:41" ht="15" customHeight="1">
      <c r="A162" s="38"/>
      <c r="B162" s="222" t="s">
        <v>149</v>
      </c>
      <c r="C162" s="597" t="s">
        <v>155</v>
      </c>
      <c r="D162" s="598"/>
      <c r="E162" s="598"/>
      <c r="F162" s="598"/>
      <c r="G162" s="598"/>
      <c r="H162" s="598"/>
      <c r="I162" s="599"/>
      <c r="J162" s="600" t="s">
        <v>156</v>
      </c>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1"/>
      <c r="AK162" s="221" t="str">
        <f>IF(H7="", "", IF(AND(AA52="○", AK50="○"), "○", "×"))</f>
        <v>○</v>
      </c>
      <c r="AL162" s="38"/>
      <c r="AM162" s="62"/>
      <c r="AN162" s="62"/>
      <c r="AO162" s="62"/>
    </row>
    <row r="163" spans="1:41" ht="15" customHeight="1">
      <c r="A163" s="38"/>
      <c r="B163" s="222" t="s">
        <v>151</v>
      </c>
      <c r="C163" s="660" t="s">
        <v>157</v>
      </c>
      <c r="D163" s="661"/>
      <c r="E163" s="661"/>
      <c r="F163" s="661"/>
      <c r="G163" s="661"/>
      <c r="H163" s="661"/>
      <c r="I163" s="662"/>
      <c r="J163" s="577" t="s">
        <v>158</v>
      </c>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8"/>
      <c r="AK163" s="221" t="str">
        <f>IF(H7="", "", IF(AM56=TRUE, "", IF(AND(T60="○", T66="○"), "○", "×")))</f>
        <v/>
      </c>
      <c r="AL163" s="38"/>
      <c r="AM163" s="62"/>
      <c r="AN163" s="62"/>
      <c r="AO163" s="62"/>
    </row>
    <row r="164" spans="1:41" ht="15" customHeight="1">
      <c r="A164" s="38"/>
      <c r="B164" s="222" t="s">
        <v>153</v>
      </c>
      <c r="C164" s="576" t="s">
        <v>159</v>
      </c>
      <c r="D164" s="576"/>
      <c r="E164" s="576"/>
      <c r="F164" s="576"/>
      <c r="G164" s="576"/>
      <c r="H164" s="576"/>
      <c r="I164" s="576"/>
      <c r="J164" s="577" t="s">
        <v>160</v>
      </c>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8"/>
      <c r="AK164" s="221" t="str">
        <f>S78</f>
        <v/>
      </c>
      <c r="AL164" s="38"/>
      <c r="AM164" s="62"/>
      <c r="AN164" s="62"/>
      <c r="AO164" s="62"/>
    </row>
    <row r="165" spans="1:41" ht="30" customHeight="1">
      <c r="A165" s="38"/>
      <c r="B165" s="222" t="s">
        <v>161</v>
      </c>
      <c r="C165" s="576" t="s">
        <v>162</v>
      </c>
      <c r="D165" s="576"/>
      <c r="E165" s="576"/>
      <c r="F165" s="576"/>
      <c r="G165" s="576"/>
      <c r="H165" s="576"/>
      <c r="I165" s="576"/>
      <c r="J165" s="577" t="s">
        <v>2197</v>
      </c>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8"/>
      <c r="AK165" s="221" t="str">
        <f>IF(AND(S87="", S88=""), "", IF(OR(AND(S87="○", S88="○"), AND(S87="○", S88=""), AND(S87="", S88="○")), "○", "×"))</f>
        <v>○</v>
      </c>
      <c r="AL165" s="38"/>
      <c r="AM165" s="62"/>
      <c r="AN165" s="62"/>
      <c r="AO165" s="62"/>
    </row>
    <row r="166" spans="1:41" ht="17.45" customHeight="1">
      <c r="A166" s="38"/>
      <c r="B166" s="384" t="s">
        <v>163</v>
      </c>
      <c r="C166" s="576" t="s">
        <v>164</v>
      </c>
      <c r="D166" s="576"/>
      <c r="E166" s="576"/>
      <c r="F166" s="576"/>
      <c r="G166" s="576"/>
      <c r="H166" s="576"/>
      <c r="I166" s="576"/>
      <c r="J166" s="577" t="s">
        <v>165</v>
      </c>
      <c r="K166" s="577"/>
      <c r="L166" s="577"/>
      <c r="M166" s="577"/>
      <c r="N166" s="577"/>
      <c r="O166" s="577"/>
      <c r="P166" s="577"/>
      <c r="Q166" s="577"/>
      <c r="R166" s="577"/>
      <c r="S166" s="577"/>
      <c r="T166" s="577"/>
      <c r="U166" s="577"/>
      <c r="V166" s="577"/>
      <c r="W166" s="577"/>
      <c r="X166" s="577"/>
      <c r="Y166" s="577"/>
      <c r="Z166" s="577"/>
      <c r="AA166" s="577"/>
      <c r="AB166" s="577"/>
      <c r="AC166" s="577"/>
      <c r="AD166" s="577"/>
      <c r="AE166" s="577"/>
      <c r="AF166" s="577"/>
      <c r="AG166" s="577"/>
      <c r="AH166" s="577"/>
      <c r="AI166" s="577"/>
      <c r="AJ166" s="578"/>
      <c r="AK166" s="223" t="str">
        <f>IF(H6="", "", IF(OR(AK93="○",AM92=TRUE), "○", "×"))</f>
        <v>○</v>
      </c>
      <c r="AL166" s="38"/>
      <c r="AM166" s="62"/>
      <c r="AN166" s="62"/>
      <c r="AO166" s="62"/>
    </row>
    <row r="167" spans="1:41" ht="15" customHeight="1">
      <c r="A167" s="38"/>
      <c r="B167" s="383" t="s">
        <v>166</v>
      </c>
      <c r="C167" s="645" t="s">
        <v>167</v>
      </c>
      <c r="D167" s="645"/>
      <c r="E167" s="645"/>
      <c r="F167" s="645"/>
      <c r="G167" s="645"/>
      <c r="H167" s="645"/>
      <c r="I167" s="645"/>
      <c r="J167" s="646" t="s">
        <v>168</v>
      </c>
      <c r="K167" s="646"/>
      <c r="L167" s="646"/>
      <c r="M167" s="646"/>
      <c r="N167" s="646"/>
      <c r="O167" s="646"/>
      <c r="P167" s="646"/>
      <c r="Q167" s="646"/>
      <c r="R167" s="646"/>
      <c r="S167" s="646"/>
      <c r="T167" s="646"/>
      <c r="U167" s="646"/>
      <c r="V167" s="646"/>
      <c r="W167" s="646"/>
      <c r="X167" s="646"/>
      <c r="Y167" s="646"/>
      <c r="Z167" s="646"/>
      <c r="AA167" s="646"/>
      <c r="AB167" s="646"/>
      <c r="AC167" s="646"/>
      <c r="AD167" s="646"/>
      <c r="AE167" s="646"/>
      <c r="AF167" s="646"/>
      <c r="AG167" s="646"/>
      <c r="AH167" s="646"/>
      <c r="AI167" s="646"/>
      <c r="AJ167" s="647"/>
      <c r="AK167" s="223" t="str">
        <f>IF(H7="","",IF(AND(AK134="○",AA137="○"),"○","×"))</f>
        <v>○</v>
      </c>
      <c r="AL167" s="38"/>
      <c r="AM167" s="62"/>
      <c r="AN167" s="62"/>
      <c r="AO167" s="62"/>
    </row>
    <row r="168" spans="1:41">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M168" s="62"/>
      <c r="AN168" s="62"/>
      <c r="AO168" s="62"/>
    </row>
    <row r="169" spans="1:4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M169" s="62"/>
      <c r="AN169" s="62"/>
      <c r="AO169" s="62"/>
    </row>
    <row r="170" spans="1:4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M170" s="62"/>
      <c r="AN170" s="62"/>
      <c r="AO170" s="62"/>
    </row>
    <row r="171" spans="1:4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M171" s="62"/>
      <c r="AN171" s="62"/>
      <c r="AO171" s="62"/>
    </row>
    <row r="172" spans="1:4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M172" s="62"/>
      <c r="AN172" s="62"/>
      <c r="AO172" s="62"/>
    </row>
    <row r="173" spans="1:4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M173" s="62"/>
      <c r="AN173" s="62"/>
      <c r="AO173" s="62"/>
    </row>
    <row r="174" spans="1:4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M174" s="62"/>
      <c r="AN174" s="62"/>
      <c r="AO174" s="62"/>
    </row>
    <row r="175" spans="1:4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M175" s="62"/>
      <c r="AN175" s="62"/>
      <c r="AO175" s="62"/>
    </row>
    <row r="176" spans="1:4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M176" s="62"/>
      <c r="AN176" s="62"/>
      <c r="AO176" s="62"/>
    </row>
    <row r="177" spans="2:37">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row>
    <row r="178" spans="2:37">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row>
    <row r="179" spans="2:37">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row>
    <row r="180" spans="2:37">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row>
    <row r="181" spans="2:37">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row>
    <row r="182" spans="2:37">
      <c r="C182" s="61"/>
    </row>
  </sheetData>
  <sheetProtection algorithmName="SHA-512" hashValue="E6rRAyDpmpAvRGrg+4qoMFS7awMGIbMRG3kLZMCp1fU9RXykgDQOGeiJ84eC1GDRGO3D8SexMQChMsfbm2dzyQ==" saltValue="/bHXpBpbewqW9n/kKINvmg==" spinCount="100000" sheet="1" formatCells="0" formatColumns="0" formatRows="0"/>
  <dataConsolidate/>
  <mergeCells count="205">
    <mergeCell ref="Q37:V37"/>
    <mergeCell ref="C34:P34"/>
    <mergeCell ref="C38:P38"/>
    <mergeCell ref="C68:C71"/>
    <mergeCell ref="D68:G71"/>
    <mergeCell ref="J68:AK68"/>
    <mergeCell ref="J69:AK69"/>
    <mergeCell ref="C37:P37"/>
    <mergeCell ref="AQ102:BE105"/>
    <mergeCell ref="T51:X51"/>
    <mergeCell ref="C60:D60"/>
    <mergeCell ref="AN102:AN105"/>
    <mergeCell ref="B48:AK48"/>
    <mergeCell ref="B49:AK49"/>
    <mergeCell ref="Q34:V34"/>
    <mergeCell ref="C79:AK79"/>
    <mergeCell ref="B80:B82"/>
    <mergeCell ref="B87:Q87"/>
    <mergeCell ref="T87:AF87"/>
    <mergeCell ref="C92:AK92"/>
    <mergeCell ref="C99:AK99"/>
    <mergeCell ref="C39:P39"/>
    <mergeCell ref="Q39:V39"/>
    <mergeCell ref="AQ106:BE109"/>
    <mergeCell ref="G117:AK117"/>
    <mergeCell ref="B50:AJ50"/>
    <mergeCell ref="T88:AF88"/>
    <mergeCell ref="C83:AK83"/>
    <mergeCell ref="AQ71:BE71"/>
    <mergeCell ref="B85:AK85"/>
    <mergeCell ref="B93:AJ93"/>
    <mergeCell ref="F101:AK101"/>
    <mergeCell ref="I80:AK80"/>
    <mergeCell ref="I81:AK81"/>
    <mergeCell ref="I82:AK82"/>
    <mergeCell ref="J71:AK71"/>
    <mergeCell ref="B78:C78"/>
    <mergeCell ref="D78:Q78"/>
    <mergeCell ref="B67:B71"/>
    <mergeCell ref="B56:C56"/>
    <mergeCell ref="B52:S52"/>
    <mergeCell ref="T52:X52"/>
    <mergeCell ref="I68:I69"/>
    <mergeCell ref="C80:F82"/>
    <mergeCell ref="B88:Q88"/>
    <mergeCell ref="B51:S51"/>
    <mergeCell ref="AQ110:BE113"/>
    <mergeCell ref="AQ18:BE18"/>
    <mergeCell ref="AQ69:BE69"/>
    <mergeCell ref="B36:B40"/>
    <mergeCell ref="C40:P40"/>
    <mergeCell ref="Q40:V40"/>
    <mergeCell ref="Q36:V36"/>
    <mergeCell ref="Q38:V38"/>
    <mergeCell ref="C43:AK43"/>
    <mergeCell ref="E60:R60"/>
    <mergeCell ref="W20:AB20"/>
    <mergeCell ref="C59:T59"/>
    <mergeCell ref="Q31:V31"/>
    <mergeCell ref="C35:P35"/>
    <mergeCell ref="Q35:V35"/>
    <mergeCell ref="C65:R65"/>
    <mergeCell ref="C66:D66"/>
    <mergeCell ref="E66:R66"/>
    <mergeCell ref="D67:AK67"/>
    <mergeCell ref="H68:H69"/>
    <mergeCell ref="C44:AK44"/>
    <mergeCell ref="C45:AK45"/>
    <mergeCell ref="C36:P36"/>
    <mergeCell ref="AQ31:BE35"/>
    <mergeCell ref="C31:P31"/>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L13:U13"/>
    <mergeCell ref="Z13:AK13"/>
    <mergeCell ref="B3:AL3"/>
    <mergeCell ref="B17:AC17"/>
    <mergeCell ref="C32:P32"/>
    <mergeCell ref="C33:P33"/>
    <mergeCell ref="Q32:V32"/>
    <mergeCell ref="Q33:V33"/>
    <mergeCell ref="Y31:Y35"/>
    <mergeCell ref="AE18:AE20"/>
    <mergeCell ref="B32:B33"/>
    <mergeCell ref="C19:V19"/>
    <mergeCell ref="W19:AB19"/>
    <mergeCell ref="B22:W22"/>
    <mergeCell ref="C23:P23"/>
    <mergeCell ref="Q23:V23"/>
    <mergeCell ref="Y23:Y24"/>
    <mergeCell ref="AA23:AA26"/>
    <mergeCell ref="C24:P24"/>
    <mergeCell ref="Q24:V24"/>
    <mergeCell ref="C25:P25"/>
    <mergeCell ref="Q25:V25"/>
    <mergeCell ref="C28:AK28"/>
    <mergeCell ref="C26:P26"/>
    <mergeCell ref="Q26:V26"/>
    <mergeCell ref="W18:AB18"/>
    <mergeCell ref="C167:I167"/>
    <mergeCell ref="J167:AJ167"/>
    <mergeCell ref="R148:AI148"/>
    <mergeCell ref="Y149:Z149"/>
    <mergeCell ref="AA149:AI149"/>
    <mergeCell ref="E148:F148"/>
    <mergeCell ref="H148:I148"/>
    <mergeCell ref="K148:L148"/>
    <mergeCell ref="O148:Q148"/>
    <mergeCell ref="J163:AJ163"/>
    <mergeCell ref="B161:AK161"/>
    <mergeCell ref="C157:AJ157"/>
    <mergeCell ref="C158:AJ158"/>
    <mergeCell ref="C164:I164"/>
    <mergeCell ref="J164:AJ164"/>
    <mergeCell ref="C165:I165"/>
    <mergeCell ref="J165:AJ165"/>
    <mergeCell ref="B156:AK156"/>
    <mergeCell ref="C163:I163"/>
    <mergeCell ref="R149:S149"/>
    <mergeCell ref="C20:V20"/>
    <mergeCell ref="AQ114:BE117"/>
    <mergeCell ref="AQ118:BE118"/>
    <mergeCell ref="AQ119:BE125"/>
    <mergeCell ref="AQ127:BE130"/>
    <mergeCell ref="AN118:AN126"/>
    <mergeCell ref="B134:AJ134"/>
    <mergeCell ref="G123:AK123"/>
    <mergeCell ref="G118:AK118"/>
    <mergeCell ref="G110:AK110"/>
    <mergeCell ref="G119:AK119"/>
    <mergeCell ref="G121:AK121"/>
    <mergeCell ref="G128:AK128"/>
    <mergeCell ref="G129:AK129"/>
    <mergeCell ref="G130:AK130"/>
    <mergeCell ref="B114:E117"/>
    <mergeCell ref="G114:AK114"/>
    <mergeCell ref="G115:AK115"/>
    <mergeCell ref="B127:E130"/>
    <mergeCell ref="G127:AK127"/>
    <mergeCell ref="G124:AK124"/>
    <mergeCell ref="G113:AK113"/>
    <mergeCell ref="G126:AK126"/>
    <mergeCell ref="B118:E126"/>
    <mergeCell ref="G125:AK125"/>
    <mergeCell ref="C166:I166"/>
    <mergeCell ref="J166:AJ166"/>
    <mergeCell ref="C159:AJ159"/>
    <mergeCell ref="AN110:AN113"/>
    <mergeCell ref="AN114:AN117"/>
    <mergeCell ref="AN127:AN130"/>
    <mergeCell ref="G116:AK116"/>
    <mergeCell ref="G120:AK120"/>
    <mergeCell ref="G122:AK122"/>
    <mergeCell ref="C137:T137"/>
    <mergeCell ref="C138:T138"/>
    <mergeCell ref="U137:X137"/>
    <mergeCell ref="U138:X138"/>
    <mergeCell ref="AA137:AA138"/>
    <mergeCell ref="C146:AJ146"/>
    <mergeCell ref="C143:AK143"/>
    <mergeCell ref="C162:I162"/>
    <mergeCell ref="J162:AJ162"/>
    <mergeCell ref="O149:Q149"/>
    <mergeCell ref="B141:AK141"/>
    <mergeCell ref="B110:E113"/>
    <mergeCell ref="G111:AK111"/>
    <mergeCell ref="G112:AK112"/>
    <mergeCell ref="T149:X149"/>
    <mergeCell ref="AN106:AN109"/>
    <mergeCell ref="C46:AK46"/>
    <mergeCell ref="D56:AK56"/>
    <mergeCell ref="C76:AK76"/>
    <mergeCell ref="C96:AK96"/>
    <mergeCell ref="B101:E101"/>
    <mergeCell ref="G103:AK103"/>
    <mergeCell ref="G105:AK105"/>
    <mergeCell ref="G107:AK107"/>
    <mergeCell ref="G108:AK108"/>
    <mergeCell ref="H70:H71"/>
    <mergeCell ref="I70:I71"/>
    <mergeCell ref="S70:AK70"/>
    <mergeCell ref="B102:E105"/>
    <mergeCell ref="G102:AK102"/>
    <mergeCell ref="AI95:AJ95"/>
    <mergeCell ref="AI98:AJ98"/>
    <mergeCell ref="G104:AK104"/>
    <mergeCell ref="B106:E109"/>
    <mergeCell ref="G106:AK106"/>
    <mergeCell ref="G109:AK109"/>
  </mergeCells>
  <phoneticPr fontId="6"/>
  <conditionalFormatting sqref="B25:Z25">
    <cfRule type="expression" dxfId="51" priority="10">
      <formula>$Y$25="○"</formula>
    </cfRule>
  </conditionalFormatting>
  <conditionalFormatting sqref="B26:Z26">
    <cfRule type="expression" dxfId="50" priority="5">
      <formula>$Y$25="○"</formula>
    </cfRule>
  </conditionalFormatting>
  <conditionalFormatting sqref="B133:AJ133">
    <cfRule type="expression" dxfId="49" priority="14">
      <formula>AND($C$63=0,#REF!&lt;&gt;"")</formula>
    </cfRule>
  </conditionalFormatting>
  <conditionalFormatting sqref="B50:AK50 B93:AK93">
    <cfRule type="expression" dxfId="48" priority="183">
      <formula>$AK$60="○"</formula>
    </cfRule>
  </conditionalFormatting>
  <conditionalFormatting sqref="B59:AK71 B72 D72:AK72 B73:AK73">
    <cfRule type="expression" dxfId="47" priority="182">
      <formula>$AM$56=TRUE</formula>
    </cfRule>
  </conditionalFormatting>
  <conditionalFormatting sqref="B78:AK83">
    <cfRule type="expression" dxfId="46" priority="195">
      <formula>$AM$76=TRUE</formula>
    </cfRule>
  </conditionalFormatting>
  <conditionalFormatting sqref="B93:AK93 B50:AK50">
    <cfRule type="expression" dxfId="45" priority="26">
      <formula>$BA$2="補助金様式を都道府県に提出"</formula>
    </cfRule>
  </conditionalFormatting>
  <conditionalFormatting sqref="B93:AK94 B95:AI95 AK95 B96:AK97 B98:AI98 AK98 B99:AK101 B102:F130">
    <cfRule type="expression" dxfId="44" priority="24">
      <formula>$AM$92=TRUE</formula>
    </cfRule>
  </conditionalFormatting>
  <conditionalFormatting sqref="B132:AK132">
    <cfRule type="expression" dxfId="43" priority="15">
      <formula>#REF!&lt;&gt;""</formula>
    </cfRule>
  </conditionalFormatting>
  <conditionalFormatting sqref="B134:AK134">
    <cfRule type="expression" dxfId="42" priority="11">
      <formula>$BA$2="補助金様式を都道府県に提出"</formula>
    </cfRule>
    <cfRule type="expression" dxfId="41" priority="12">
      <formula>$AK$60="○"</formula>
    </cfRule>
  </conditionalFormatting>
  <conditionalFormatting sqref="G102:G130">
    <cfRule type="expression" dxfId="40" priority="3">
      <formula>AND($C$72=0,#REF!&lt;&gt;"")</formula>
    </cfRule>
  </conditionalFormatting>
  <conditionalFormatting sqref="S87">
    <cfRule type="expression" dxfId="39" priority="68">
      <formula>$S$87="○"</formula>
    </cfRule>
  </conditionalFormatting>
  <conditionalFormatting sqref="S88">
    <cfRule type="expression" dxfId="38" priority="54">
      <formula>$S$88="○"</formula>
    </cfRule>
  </conditionalFormatting>
  <conditionalFormatting sqref="Y23:Y24">
    <cfRule type="expression" dxfId="37" priority="8">
      <formula>$Y$25="○"</formula>
    </cfRule>
  </conditionalFormatting>
  <conditionalFormatting sqref="Z23:Z24">
    <cfRule type="expression" dxfId="36" priority="9">
      <formula>$Y$25="○"</formula>
    </cfRule>
  </conditionalFormatting>
  <conditionalFormatting sqref="AA23">
    <cfRule type="expression" dxfId="35" priority="7">
      <formula>$Y$25="○"</formula>
    </cfRule>
  </conditionalFormatting>
  <conditionalFormatting sqref="AA137">
    <cfRule type="expression" dxfId="34" priority="2">
      <formula>$AK$60="○"</formula>
    </cfRule>
    <cfRule type="expression" dxfId="33" priority="1">
      <formula>$BA$2="補助金様式を都道府県に提出"</formula>
    </cfRule>
  </conditionalFormatting>
  <conditionalFormatting sqref="AB23:AB26">
    <cfRule type="expression" dxfId="32" priority="6">
      <formula>$Y$25="○"</formula>
    </cfRule>
  </conditionalFormatting>
  <conditionalFormatting sqref="AK157:AK159 AK162:AK167">
    <cfRule type="expression" dxfId="31" priority="46">
      <formula>AND(AK157="", $H$7&lt;&gt;"")</formula>
    </cfRule>
  </conditionalFormatting>
  <conditionalFormatting sqref="AO101:AZ101">
    <cfRule type="expression" dxfId="30" priority="157">
      <formula>OR(#REF!="該当",AND(#REF!="該当",#REF!="○"))</formula>
    </cfRule>
  </conditionalFormatting>
  <conditionalFormatting sqref="AQ18:BE19">
    <cfRule type="expression" dxfId="29" priority="108">
      <formula>$AE$18="○"</formula>
    </cfRule>
    <cfRule type="expression" dxfId="28" priority="117">
      <formula>AND(#REF!&lt;&gt;"×",$AE$18="○")</formula>
    </cfRule>
  </conditionalFormatting>
  <conditionalFormatting sqref="AQ31:BE35">
    <cfRule type="expression" dxfId="27" priority="50">
      <formula>$Y$31="○"</formula>
    </cfRule>
  </conditionalFormatting>
  <conditionalFormatting sqref="AQ69:BE69">
    <cfRule type="expression" dxfId="26" priority="256">
      <formula>OR(AND($AM$66=FALSE,$J$69=""),AND($AN$66=TRUE,$J$69&lt;&gt;""))</formula>
    </cfRule>
  </conditionalFormatting>
  <conditionalFormatting sqref="AQ71:BE71">
    <cfRule type="expression" dxfId="25" priority="255">
      <formula>OR(AND($AO$67=FALSE,$J$71=""),AND($AO$67=TRUE,$J$71&lt;&gt;""))</formula>
    </cfRule>
  </conditionalFormatting>
  <conditionalFormatting sqref="AQ102:BE105">
    <cfRule type="expression" dxfId="24" priority="159">
      <formula>$AN$102&gt;=2</formula>
    </cfRule>
  </conditionalFormatting>
  <conditionalFormatting sqref="AQ106:BE109">
    <cfRule type="expression" dxfId="23" priority="178">
      <formula>$AN$106&gt;=2</formula>
    </cfRule>
  </conditionalFormatting>
  <conditionalFormatting sqref="AQ110:BE113">
    <cfRule type="expression" dxfId="22" priority="179">
      <formula>$AN$110&gt;=2</formula>
    </cfRule>
  </conditionalFormatting>
  <conditionalFormatting sqref="AQ114:BE117">
    <cfRule type="expression" dxfId="21" priority="180">
      <formula>$AN$114&gt;=2</formula>
    </cfRule>
  </conditionalFormatting>
  <conditionalFormatting sqref="AQ118:BE118">
    <cfRule type="expression" dxfId="20" priority="18">
      <formula>$AQ$118=""</formula>
    </cfRule>
  </conditionalFormatting>
  <conditionalFormatting sqref="AQ119:BE126">
    <cfRule type="expression" dxfId="19" priority="181">
      <formula>$AN$118&gt;=2</formula>
    </cfRule>
  </conditionalFormatting>
  <conditionalFormatting sqref="AQ127:BE130">
    <cfRule type="expression" dxfId="18" priority="23">
      <formula>$AN$127&gt;=2</formula>
    </cfRule>
  </conditionalFormatting>
  <dataValidations disablePrompts="1" count="3">
    <dataValidation imeMode="halfAlpha" allowBlank="1" showInputMessage="1" showErrorMessage="1" sqref="H148:I148 B13 L13 L41:S41 AK142 L15 O15:V15 L16:S16 K148:L148 E148:F148 AD18:AE19 AA15:AB15 AE15:AK15" xr:uid="{00000000-0002-0000-0200-000000000000}"/>
    <dataValidation imeMode="hiragana" allowBlank="1" showInputMessage="1" showErrorMessage="1" sqref="T149"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3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89</xdr:row>
                    <xdr:rowOff>0</xdr:rowOff>
                  </from>
                  <to>
                    <xdr:col>2</xdr:col>
                    <xdr:colOff>19050</xdr:colOff>
                    <xdr:row>91</xdr:row>
                    <xdr:rowOff>76200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69" r:id="rId13" name="Check Box 309">
              <controlPr defaultSize="0" autoFill="0" autoLine="0" autoPict="0">
                <anchor moveWithCells="1" sizeWithCells="1">
                  <from>
                    <xdr:col>4</xdr:col>
                    <xdr:colOff>180975</xdr:colOff>
                    <xdr:row>101</xdr:row>
                    <xdr:rowOff>0</xdr:rowOff>
                  </from>
                  <to>
                    <xdr:col>5</xdr:col>
                    <xdr:colOff>200025</xdr:colOff>
                    <xdr:row>102</xdr:row>
                    <xdr:rowOff>9525</xdr:rowOff>
                  </to>
                </anchor>
              </controlPr>
            </control>
          </mc:Choice>
        </mc:AlternateContent>
        <mc:AlternateContent xmlns:mc="http://schemas.openxmlformats.org/markup-compatibility/2006">
          <mc:Choice Requires="x14">
            <control shapeId="15670" r:id="rId14" name="Check Box 310">
              <controlPr defaultSize="0" autoFill="0" autoLine="0" autoPict="0">
                <anchor moveWithCells="1" sizeWithCells="1">
                  <from>
                    <xdr:col>4</xdr:col>
                    <xdr:colOff>180975</xdr:colOff>
                    <xdr:row>102</xdr:row>
                    <xdr:rowOff>19050</xdr:rowOff>
                  </from>
                  <to>
                    <xdr:col>5</xdr:col>
                    <xdr:colOff>200025</xdr:colOff>
                    <xdr:row>103</xdr:row>
                    <xdr:rowOff>28575</xdr:rowOff>
                  </to>
                </anchor>
              </controlPr>
            </control>
          </mc:Choice>
        </mc:AlternateContent>
        <mc:AlternateContent xmlns:mc="http://schemas.openxmlformats.org/markup-compatibility/2006">
          <mc:Choice Requires="x14">
            <control shapeId="15671" r:id="rId15" name="Check Box 311">
              <controlPr defaultSize="0" autoFill="0" autoLine="0" autoPict="0">
                <anchor moveWithCells="1" sizeWithCells="1">
                  <from>
                    <xdr:col>4</xdr:col>
                    <xdr:colOff>180975</xdr:colOff>
                    <xdr:row>102</xdr:row>
                    <xdr:rowOff>228600</xdr:rowOff>
                  </from>
                  <to>
                    <xdr:col>5</xdr:col>
                    <xdr:colOff>200025</xdr:colOff>
                    <xdr:row>104</xdr:row>
                    <xdr:rowOff>9525</xdr:rowOff>
                  </to>
                </anchor>
              </controlPr>
            </control>
          </mc:Choice>
        </mc:AlternateContent>
        <mc:AlternateContent xmlns:mc="http://schemas.openxmlformats.org/markup-compatibility/2006">
          <mc:Choice Requires="x14">
            <control shapeId="15672" r:id="rId16" name="Check Box 312">
              <controlPr defaultSize="0" autoFill="0" autoLine="0" autoPict="0">
                <anchor moveWithCells="1" sizeWithCells="1">
                  <from>
                    <xdr:col>4</xdr:col>
                    <xdr:colOff>180975</xdr:colOff>
                    <xdr:row>103</xdr:row>
                    <xdr:rowOff>219075</xdr:rowOff>
                  </from>
                  <to>
                    <xdr:col>5</xdr:col>
                    <xdr:colOff>200025</xdr:colOff>
                    <xdr:row>105</xdr:row>
                    <xdr:rowOff>19050</xdr:rowOff>
                  </to>
                </anchor>
              </controlPr>
            </control>
          </mc:Choice>
        </mc:AlternateContent>
        <mc:AlternateContent xmlns:mc="http://schemas.openxmlformats.org/markup-compatibility/2006">
          <mc:Choice Requires="x14">
            <control shapeId="15673" r:id="rId17" name="Check Box 313">
              <controlPr defaultSize="0" autoFill="0" autoLine="0" autoPict="0">
                <anchor moveWithCells="1">
                  <from>
                    <xdr:col>4</xdr:col>
                    <xdr:colOff>180975</xdr:colOff>
                    <xdr:row>105</xdr:row>
                    <xdr:rowOff>352425</xdr:rowOff>
                  </from>
                  <to>
                    <xdr:col>6</xdr:col>
                    <xdr:colOff>9525</xdr:colOff>
                    <xdr:row>106</xdr:row>
                    <xdr:rowOff>219075</xdr:rowOff>
                  </to>
                </anchor>
              </controlPr>
            </control>
          </mc:Choice>
        </mc:AlternateContent>
        <mc:AlternateContent xmlns:mc="http://schemas.openxmlformats.org/markup-compatibility/2006">
          <mc:Choice Requires="x14">
            <control shapeId="15674" r:id="rId18" name="Check Box 314">
              <controlPr defaultSize="0" autoFill="0" autoLine="0" autoPict="0">
                <anchor moveWithCells="1">
                  <from>
                    <xdr:col>4</xdr:col>
                    <xdr:colOff>180975</xdr:colOff>
                    <xdr:row>105</xdr:row>
                    <xdr:rowOff>9525</xdr:rowOff>
                  </from>
                  <to>
                    <xdr:col>6</xdr:col>
                    <xdr:colOff>9525</xdr:colOff>
                    <xdr:row>105</xdr:row>
                    <xdr:rowOff>342900</xdr:rowOff>
                  </to>
                </anchor>
              </controlPr>
            </control>
          </mc:Choice>
        </mc:AlternateContent>
        <mc:AlternateContent xmlns:mc="http://schemas.openxmlformats.org/markup-compatibility/2006">
          <mc:Choice Requires="x14">
            <control shapeId="15675" r:id="rId19" name="Check Box 315">
              <controlPr defaultSize="0" autoFill="0" autoLine="0" autoPict="0">
                <anchor moveWithCells="1">
                  <from>
                    <xdr:col>4</xdr:col>
                    <xdr:colOff>180975</xdr:colOff>
                    <xdr:row>106</xdr:row>
                    <xdr:rowOff>228600</xdr:rowOff>
                  </from>
                  <to>
                    <xdr:col>6</xdr:col>
                    <xdr:colOff>9525</xdr:colOff>
                    <xdr:row>107</xdr:row>
                    <xdr:rowOff>209550</xdr:rowOff>
                  </to>
                </anchor>
              </controlPr>
            </control>
          </mc:Choice>
        </mc:AlternateContent>
        <mc:AlternateContent xmlns:mc="http://schemas.openxmlformats.org/markup-compatibility/2006">
          <mc:Choice Requires="x14">
            <control shapeId="15676" r:id="rId20" name="Check Box 316">
              <controlPr defaultSize="0" autoFill="0" autoLine="0" autoPict="0">
                <anchor moveWithCells="1">
                  <from>
                    <xdr:col>4</xdr:col>
                    <xdr:colOff>180975</xdr:colOff>
                    <xdr:row>107</xdr:row>
                    <xdr:rowOff>219075</xdr:rowOff>
                  </from>
                  <to>
                    <xdr:col>6</xdr:col>
                    <xdr:colOff>9525</xdr:colOff>
                    <xdr:row>109</xdr:row>
                    <xdr:rowOff>9525</xdr:rowOff>
                  </to>
                </anchor>
              </controlPr>
            </control>
          </mc:Choice>
        </mc:AlternateContent>
        <mc:AlternateContent xmlns:mc="http://schemas.openxmlformats.org/markup-compatibility/2006">
          <mc:Choice Requires="x14">
            <control shapeId="15677" r:id="rId21" name="Check Box 317">
              <controlPr defaultSize="0" autoFill="0" autoLine="0" autoPict="0">
                <anchor moveWithCells="1">
                  <from>
                    <xdr:col>4</xdr:col>
                    <xdr:colOff>180975</xdr:colOff>
                    <xdr:row>109</xdr:row>
                    <xdr:rowOff>9525</xdr:rowOff>
                  </from>
                  <to>
                    <xdr:col>6</xdr:col>
                    <xdr:colOff>9525</xdr:colOff>
                    <xdr:row>110</xdr:row>
                    <xdr:rowOff>28575</xdr:rowOff>
                  </to>
                </anchor>
              </controlPr>
            </control>
          </mc:Choice>
        </mc:AlternateContent>
        <mc:AlternateContent xmlns:mc="http://schemas.openxmlformats.org/markup-compatibility/2006">
          <mc:Choice Requires="x14">
            <control shapeId="15678" r:id="rId22" name="Check Box 318">
              <controlPr defaultSize="0" autoFill="0" autoLine="0" autoPict="0">
                <anchor moveWithCells="1">
                  <from>
                    <xdr:col>4</xdr:col>
                    <xdr:colOff>180975</xdr:colOff>
                    <xdr:row>110</xdr:row>
                    <xdr:rowOff>0</xdr:rowOff>
                  </from>
                  <to>
                    <xdr:col>6</xdr:col>
                    <xdr:colOff>9525</xdr:colOff>
                    <xdr:row>110</xdr:row>
                    <xdr:rowOff>276225</xdr:rowOff>
                  </to>
                </anchor>
              </controlPr>
            </control>
          </mc:Choice>
        </mc:AlternateContent>
        <mc:AlternateContent xmlns:mc="http://schemas.openxmlformats.org/markup-compatibility/2006">
          <mc:Choice Requires="x14">
            <control shapeId="15679" r:id="rId23" name="Check Box 319">
              <controlPr defaultSize="0" autoFill="0" autoLine="0" autoPict="0">
                <anchor moveWithCells="1">
                  <from>
                    <xdr:col>4</xdr:col>
                    <xdr:colOff>180975</xdr:colOff>
                    <xdr:row>111</xdr:row>
                    <xdr:rowOff>28575</xdr:rowOff>
                  </from>
                  <to>
                    <xdr:col>6</xdr:col>
                    <xdr:colOff>9525</xdr:colOff>
                    <xdr:row>111</xdr:row>
                    <xdr:rowOff>247650</xdr:rowOff>
                  </to>
                </anchor>
              </controlPr>
            </control>
          </mc:Choice>
        </mc:AlternateContent>
        <mc:AlternateContent xmlns:mc="http://schemas.openxmlformats.org/markup-compatibility/2006">
          <mc:Choice Requires="x14">
            <control shapeId="15680" r:id="rId24" name="Check Box 320">
              <controlPr defaultSize="0" autoFill="0" autoLine="0" autoPict="0">
                <anchor moveWithCells="1">
                  <from>
                    <xdr:col>4</xdr:col>
                    <xdr:colOff>180975</xdr:colOff>
                    <xdr:row>112</xdr:row>
                    <xdr:rowOff>0</xdr:rowOff>
                  </from>
                  <to>
                    <xdr:col>6</xdr:col>
                    <xdr:colOff>9525</xdr:colOff>
                    <xdr:row>113</xdr:row>
                    <xdr:rowOff>28575</xdr:rowOff>
                  </to>
                </anchor>
              </controlPr>
            </control>
          </mc:Choice>
        </mc:AlternateContent>
        <mc:AlternateContent xmlns:mc="http://schemas.openxmlformats.org/markup-compatibility/2006">
          <mc:Choice Requires="x14">
            <control shapeId="15681" r:id="rId25" name="Check Box 321">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82" r:id="rId26" name="Check Box 322">
              <controlPr defaultSize="0" autoFill="0" autoLine="0" autoPict="0">
                <anchor moveWithCells="1">
                  <from>
                    <xdr:col>4</xdr:col>
                    <xdr:colOff>180975</xdr:colOff>
                    <xdr:row>114</xdr:row>
                    <xdr:rowOff>9525</xdr:rowOff>
                  </from>
                  <to>
                    <xdr:col>6</xdr:col>
                    <xdr:colOff>9525</xdr:colOff>
                    <xdr:row>115</xdr:row>
                    <xdr:rowOff>9525</xdr:rowOff>
                  </to>
                </anchor>
              </controlPr>
            </control>
          </mc:Choice>
        </mc:AlternateContent>
        <mc:AlternateContent xmlns:mc="http://schemas.openxmlformats.org/markup-compatibility/2006">
          <mc:Choice Requires="x14">
            <control shapeId="15683" r:id="rId27" name="Check Box 323">
              <controlPr defaultSize="0" autoFill="0" autoLine="0" autoPict="0">
                <anchor moveWithCells="1">
                  <from>
                    <xdr:col>4</xdr:col>
                    <xdr:colOff>180975</xdr:colOff>
                    <xdr:row>115</xdr:row>
                    <xdr:rowOff>9525</xdr:rowOff>
                  </from>
                  <to>
                    <xdr:col>6</xdr:col>
                    <xdr:colOff>9525</xdr:colOff>
                    <xdr:row>115</xdr:row>
                    <xdr:rowOff>219075</xdr:rowOff>
                  </to>
                </anchor>
              </controlPr>
            </control>
          </mc:Choice>
        </mc:AlternateContent>
        <mc:AlternateContent xmlns:mc="http://schemas.openxmlformats.org/markup-compatibility/2006">
          <mc:Choice Requires="x14">
            <control shapeId="15684" r:id="rId28" name="Check Box 324">
              <controlPr defaultSize="0" autoFill="0" autoLine="0" autoPict="0">
                <anchor moveWithCells="1">
                  <from>
                    <xdr:col>4</xdr:col>
                    <xdr:colOff>180975</xdr:colOff>
                    <xdr:row>115</xdr:row>
                    <xdr:rowOff>219075</xdr:rowOff>
                  </from>
                  <to>
                    <xdr:col>6</xdr:col>
                    <xdr:colOff>9525</xdr:colOff>
                    <xdr:row>116</xdr:row>
                    <xdr:rowOff>209550</xdr:rowOff>
                  </to>
                </anchor>
              </controlPr>
            </control>
          </mc:Choice>
        </mc:AlternateContent>
        <mc:AlternateContent xmlns:mc="http://schemas.openxmlformats.org/markup-compatibility/2006">
          <mc:Choice Requires="x14">
            <control shapeId="15685" r:id="rId29" name="Check Box 325">
              <controlPr defaultSize="0" autoFill="0" autoLine="0" autoPict="0">
                <anchor moveWithCells="1" sizeWithCells="1">
                  <from>
                    <xdr:col>4</xdr:col>
                    <xdr:colOff>180975</xdr:colOff>
                    <xdr:row>117</xdr:row>
                    <xdr:rowOff>0</xdr:rowOff>
                  </from>
                  <to>
                    <xdr:col>5</xdr:col>
                    <xdr:colOff>200025</xdr:colOff>
                    <xdr:row>117</xdr:row>
                    <xdr:rowOff>295275</xdr:rowOff>
                  </to>
                </anchor>
              </controlPr>
            </control>
          </mc:Choice>
        </mc:AlternateContent>
        <mc:AlternateContent xmlns:mc="http://schemas.openxmlformats.org/markup-compatibility/2006">
          <mc:Choice Requires="x14">
            <control shapeId="15686" r:id="rId30" name="Check Box 326">
              <controlPr defaultSize="0" autoFill="0" autoLine="0" autoPict="0">
                <anchor moveWithCells="1" sizeWithCells="1">
                  <from>
                    <xdr:col>4</xdr:col>
                    <xdr:colOff>180975</xdr:colOff>
                    <xdr:row>117</xdr:row>
                    <xdr:rowOff>257175</xdr:rowOff>
                  </from>
                  <to>
                    <xdr:col>5</xdr:col>
                    <xdr:colOff>200025</xdr:colOff>
                    <xdr:row>119</xdr:row>
                    <xdr:rowOff>19050</xdr:rowOff>
                  </to>
                </anchor>
              </controlPr>
            </control>
          </mc:Choice>
        </mc:AlternateContent>
        <mc:AlternateContent xmlns:mc="http://schemas.openxmlformats.org/markup-compatibility/2006">
          <mc:Choice Requires="x14">
            <control shapeId="15687" r:id="rId31" name="Check Box 327">
              <controlPr defaultSize="0" autoFill="0" autoLine="0" autoPict="0">
                <anchor moveWithCells="1" sizeWithCells="1">
                  <from>
                    <xdr:col>4</xdr:col>
                    <xdr:colOff>180975</xdr:colOff>
                    <xdr:row>118</xdr:row>
                    <xdr:rowOff>228600</xdr:rowOff>
                  </from>
                  <to>
                    <xdr:col>5</xdr:col>
                    <xdr:colOff>200025</xdr:colOff>
                    <xdr:row>120</xdr:row>
                    <xdr:rowOff>9525</xdr:rowOff>
                  </to>
                </anchor>
              </controlPr>
            </control>
          </mc:Choice>
        </mc:AlternateContent>
        <mc:AlternateContent xmlns:mc="http://schemas.openxmlformats.org/markup-compatibility/2006">
          <mc:Choice Requires="x14">
            <control shapeId="15688" r:id="rId32" name="Check Box 328">
              <controlPr defaultSize="0" autoFill="0" autoLine="0" autoPict="0">
                <anchor moveWithCells="1" sizeWithCells="1">
                  <from>
                    <xdr:col>4</xdr:col>
                    <xdr:colOff>180975</xdr:colOff>
                    <xdr:row>120</xdr:row>
                    <xdr:rowOff>0</xdr:rowOff>
                  </from>
                  <to>
                    <xdr:col>5</xdr:col>
                    <xdr:colOff>200025</xdr:colOff>
                    <xdr:row>121</xdr:row>
                    <xdr:rowOff>38100</xdr:rowOff>
                  </to>
                </anchor>
              </controlPr>
            </control>
          </mc:Choice>
        </mc:AlternateContent>
        <mc:AlternateContent xmlns:mc="http://schemas.openxmlformats.org/markup-compatibility/2006">
          <mc:Choice Requires="x14">
            <control shapeId="15689" r:id="rId33" name="Check Box 329">
              <controlPr defaultSize="0" autoFill="0" autoLine="0" autoPict="0">
                <anchor moveWithCells="1" sizeWithCells="1">
                  <from>
                    <xdr:col>4</xdr:col>
                    <xdr:colOff>180975</xdr:colOff>
                    <xdr:row>121</xdr:row>
                    <xdr:rowOff>0</xdr:rowOff>
                  </from>
                  <to>
                    <xdr:col>5</xdr:col>
                    <xdr:colOff>200025</xdr:colOff>
                    <xdr:row>122</xdr:row>
                    <xdr:rowOff>47625</xdr:rowOff>
                  </to>
                </anchor>
              </controlPr>
            </control>
          </mc:Choice>
        </mc:AlternateContent>
        <mc:AlternateContent xmlns:mc="http://schemas.openxmlformats.org/markup-compatibility/2006">
          <mc:Choice Requires="x14">
            <control shapeId="15690" r:id="rId34" name="Check Box 330">
              <controlPr defaultSize="0" autoFill="0" autoLine="0" autoPict="0">
                <anchor moveWithCells="1">
                  <from>
                    <xdr:col>4</xdr:col>
                    <xdr:colOff>180975</xdr:colOff>
                    <xdr:row>126</xdr:row>
                    <xdr:rowOff>0</xdr:rowOff>
                  </from>
                  <to>
                    <xdr:col>6</xdr:col>
                    <xdr:colOff>9525</xdr:colOff>
                    <xdr:row>126</xdr:row>
                    <xdr:rowOff>219075</xdr:rowOff>
                  </to>
                </anchor>
              </controlPr>
            </control>
          </mc:Choice>
        </mc:AlternateContent>
        <mc:AlternateContent xmlns:mc="http://schemas.openxmlformats.org/markup-compatibility/2006">
          <mc:Choice Requires="x14">
            <control shapeId="15691" r:id="rId35" name="Check Box 331">
              <controlPr defaultSize="0" autoFill="0" autoLine="0" autoPict="0">
                <anchor moveWithCells="1">
                  <from>
                    <xdr:col>4</xdr:col>
                    <xdr:colOff>180975</xdr:colOff>
                    <xdr:row>127</xdr:row>
                    <xdr:rowOff>0</xdr:rowOff>
                  </from>
                  <to>
                    <xdr:col>6</xdr:col>
                    <xdr:colOff>9525</xdr:colOff>
                    <xdr:row>127</xdr:row>
                    <xdr:rowOff>219075</xdr:rowOff>
                  </to>
                </anchor>
              </controlPr>
            </control>
          </mc:Choice>
        </mc:AlternateContent>
        <mc:AlternateContent xmlns:mc="http://schemas.openxmlformats.org/markup-compatibility/2006">
          <mc:Choice Requires="x14">
            <control shapeId="15692" r:id="rId36" name="Check Box 332">
              <controlPr defaultSize="0" autoFill="0" autoLine="0" autoPict="0">
                <anchor moveWithCells="1">
                  <from>
                    <xdr:col>4</xdr:col>
                    <xdr:colOff>180975</xdr:colOff>
                    <xdr:row>128</xdr:row>
                    <xdr:rowOff>0</xdr:rowOff>
                  </from>
                  <to>
                    <xdr:col>6</xdr:col>
                    <xdr:colOff>9525</xdr:colOff>
                    <xdr:row>128</xdr:row>
                    <xdr:rowOff>219075</xdr:rowOff>
                  </to>
                </anchor>
              </controlPr>
            </control>
          </mc:Choice>
        </mc:AlternateContent>
        <mc:AlternateContent xmlns:mc="http://schemas.openxmlformats.org/markup-compatibility/2006">
          <mc:Choice Requires="x14">
            <control shapeId="15693" r:id="rId37" name="Check Box 333">
              <controlPr defaultSize="0" autoFill="0" autoLine="0" autoPict="0">
                <anchor moveWithCells="1">
                  <from>
                    <xdr:col>4</xdr:col>
                    <xdr:colOff>180975</xdr:colOff>
                    <xdr:row>129</xdr:row>
                    <xdr:rowOff>0</xdr:rowOff>
                  </from>
                  <to>
                    <xdr:col>6</xdr:col>
                    <xdr:colOff>9525</xdr:colOff>
                    <xdr:row>129</xdr:row>
                    <xdr:rowOff>219075</xdr:rowOff>
                  </to>
                </anchor>
              </controlPr>
            </control>
          </mc:Choice>
        </mc:AlternateContent>
        <mc:AlternateContent xmlns:mc="http://schemas.openxmlformats.org/markup-compatibility/2006">
          <mc:Choice Requires="x14">
            <control shapeId="15694" r:id="rId38" name="Check Box 334">
              <controlPr defaultSize="0" autoFill="0" autoLine="0" autoPict="0">
                <anchor moveWithCells="1" sizeWithCells="1">
                  <from>
                    <xdr:col>4</xdr:col>
                    <xdr:colOff>180975</xdr:colOff>
                    <xdr:row>123</xdr:row>
                    <xdr:rowOff>9525</xdr:rowOff>
                  </from>
                  <to>
                    <xdr:col>5</xdr:col>
                    <xdr:colOff>200025</xdr:colOff>
                    <xdr:row>124</xdr:row>
                    <xdr:rowOff>38100</xdr:rowOff>
                  </to>
                </anchor>
              </controlPr>
            </control>
          </mc:Choice>
        </mc:AlternateContent>
        <mc:AlternateContent xmlns:mc="http://schemas.openxmlformats.org/markup-compatibility/2006">
          <mc:Choice Requires="x14">
            <control shapeId="15695" r:id="rId39" name="Check Box 335">
              <controlPr defaultSize="0" autoFill="0" autoLine="0" autoPict="0">
                <anchor moveWithCells="1" sizeWithCells="1">
                  <from>
                    <xdr:col>4</xdr:col>
                    <xdr:colOff>180975</xdr:colOff>
                    <xdr:row>124</xdr:row>
                    <xdr:rowOff>0</xdr:rowOff>
                  </from>
                  <to>
                    <xdr:col>5</xdr:col>
                    <xdr:colOff>200025</xdr:colOff>
                    <xdr:row>125</xdr:row>
                    <xdr:rowOff>57150</xdr:rowOff>
                  </to>
                </anchor>
              </controlPr>
            </control>
          </mc:Choice>
        </mc:AlternateContent>
        <mc:AlternateContent xmlns:mc="http://schemas.openxmlformats.org/markup-compatibility/2006">
          <mc:Choice Requires="x14">
            <control shapeId="15696" r:id="rId40" name="Check Box 336">
              <controlPr defaultSize="0" autoFill="0" autoLine="0" autoPict="0">
                <anchor moveWithCells="1" sizeWithCells="1">
                  <from>
                    <xdr:col>4</xdr:col>
                    <xdr:colOff>180975</xdr:colOff>
                    <xdr:row>122</xdr:row>
                    <xdr:rowOff>0</xdr:rowOff>
                  </from>
                  <to>
                    <xdr:col>5</xdr:col>
                    <xdr:colOff>200025</xdr:colOff>
                    <xdr:row>123</xdr:row>
                    <xdr:rowOff>19050</xdr:rowOff>
                  </to>
                </anchor>
              </controlPr>
            </control>
          </mc:Choice>
        </mc:AlternateContent>
        <mc:AlternateContent xmlns:mc="http://schemas.openxmlformats.org/markup-compatibility/2006">
          <mc:Choice Requires="x14">
            <control shapeId="15612" r:id="rId41"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700" r:id="rId42" name="Check Box 340">
              <controlPr defaultSize="0" autoFill="0" autoLine="0" autoPict="0">
                <anchor moveWithCells="1" sizeWithCells="1">
                  <from>
                    <xdr:col>4</xdr:col>
                    <xdr:colOff>180975</xdr:colOff>
                    <xdr:row>124</xdr:row>
                    <xdr:rowOff>257175</xdr:rowOff>
                  </from>
                  <to>
                    <xdr:col>5</xdr:col>
                    <xdr:colOff>200025</xdr:colOff>
                    <xdr:row>126</xdr:row>
                    <xdr:rowOff>66675</xdr:rowOff>
                  </to>
                </anchor>
              </controlPr>
            </control>
          </mc:Choice>
        </mc:AlternateContent>
        <mc:AlternateContent xmlns:mc="http://schemas.openxmlformats.org/markup-compatibility/2006">
          <mc:Choice Requires="x14">
            <control shapeId="15617" r:id="rId43"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4" name="Check Box 341">
              <controlPr defaultSize="0" autoFill="0" autoLine="0" autoPict="0">
                <anchor moveWithCells="1">
                  <from>
                    <xdr:col>1</xdr:col>
                    <xdr:colOff>0</xdr:colOff>
                    <xdr:row>90</xdr:row>
                    <xdr:rowOff>209550</xdr:rowOff>
                  </from>
                  <to>
                    <xdr:col>2</xdr:col>
                    <xdr:colOff>57150</xdr:colOff>
                    <xdr:row>91</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4"/>
  <sheetViews>
    <sheetView showZeros="0" view="pageBreakPreview" zoomScale="70" zoomScaleNormal="120" zoomScaleSheetLayoutView="70" workbookViewId="0"/>
  </sheetViews>
  <sheetFormatPr defaultColWidth="9" defaultRowHeight="13.5"/>
  <cols>
    <col min="1" max="1" width="4.75" customWidth="1"/>
    <col min="2" max="9" width="1.5" customWidth="1"/>
    <col min="10" max="10" width="12.125" customWidth="1"/>
    <col min="11" max="11" width="9.25" customWidth="1"/>
    <col min="12" max="12" width="10.125" customWidth="1"/>
    <col min="13" max="13" width="19.5" customWidth="1"/>
    <col min="14" max="14" width="29.5" customWidth="1"/>
    <col min="15" max="15" width="16.75" customWidth="1"/>
    <col min="16" max="16" width="16.75" style="62" customWidth="1"/>
    <col min="17" max="19" width="13.75" style="62" customWidth="1"/>
    <col min="20" max="20" width="10.625" customWidth="1"/>
    <col min="21" max="21" width="6" style="62" customWidth="1"/>
    <col min="22" max="22" width="11.5" style="62" customWidth="1"/>
    <col min="23" max="23" width="19.75" style="381" customWidth="1"/>
    <col min="24" max="24" width="15.875" style="62" customWidth="1"/>
    <col min="25" max="26" width="14.75" style="62" customWidth="1"/>
    <col min="27" max="27" width="13.75" style="63" customWidth="1"/>
    <col min="28" max="28" width="10.625" customWidth="1"/>
    <col min="29" max="29" width="17.25" style="62" customWidth="1"/>
    <col min="30" max="30" width="19.75" style="381" customWidth="1"/>
    <col min="31" max="33" width="15.125" style="38" hidden="1" customWidth="1"/>
    <col min="34" max="34" width="10.75" style="38" hidden="1" customWidth="1"/>
    <col min="35" max="35" width="12.75" style="39" hidden="1" customWidth="1"/>
    <col min="36" max="36" width="15.75" style="38" hidden="1" customWidth="1"/>
    <col min="37" max="37" width="15" hidden="1" customWidth="1"/>
    <col min="38" max="38" width="10.75" hidden="1" customWidth="1"/>
    <col min="39" max="39" width="16.75" hidden="1" customWidth="1"/>
    <col min="40" max="40" width="24.75" hidden="1" customWidth="1"/>
    <col min="41" max="41" width="0" style="40" hidden="1" customWidth="1"/>
    <col min="42" max="42" width="9.75" style="481" hidden="1" customWidth="1"/>
    <col min="43" max="44" width="0" style="40" hidden="1" customWidth="1"/>
    <col min="45" max="16384" width="9" style="40"/>
  </cols>
  <sheetData>
    <row r="1" spans="1:42" ht="27" customHeight="1">
      <c r="A1" s="35" t="s">
        <v>169</v>
      </c>
      <c r="B1" s="36"/>
      <c r="C1" s="37"/>
      <c r="D1" s="37"/>
      <c r="E1" s="37"/>
      <c r="F1" s="37"/>
      <c r="G1" s="37"/>
      <c r="H1" s="37"/>
      <c r="I1" s="37"/>
      <c r="J1" s="37"/>
      <c r="K1" s="37"/>
      <c r="L1" s="37"/>
      <c r="M1" s="37"/>
      <c r="N1" s="37"/>
      <c r="O1" s="37"/>
      <c r="P1" s="37"/>
      <c r="Q1" s="37"/>
      <c r="R1" s="37"/>
      <c r="S1" s="37"/>
      <c r="T1" s="37"/>
      <c r="U1" s="38"/>
      <c r="V1" s="38"/>
      <c r="W1" s="47"/>
      <c r="X1" s="39"/>
      <c r="Y1" s="864" t="s">
        <v>49</v>
      </c>
      <c r="Z1" s="876"/>
      <c r="AA1" s="876"/>
      <c r="AB1" s="864" t="str">
        <f>IF(基本情報入力シート!G18="","",基本情報入力シート!G18)</f>
        <v>東京都</v>
      </c>
      <c r="AC1" s="865"/>
      <c r="AD1" s="47"/>
      <c r="AH1" s="40"/>
      <c r="AI1" s="40"/>
      <c r="AJ1" s="40"/>
      <c r="AK1" s="40"/>
      <c r="AL1" s="40"/>
      <c r="AM1" s="40"/>
      <c r="AN1" s="40"/>
    </row>
    <row r="2" spans="1:42" ht="10.5" customHeight="1" thickBot="1">
      <c r="A2" s="37"/>
      <c r="B2" s="37"/>
      <c r="C2" s="37"/>
      <c r="D2" s="37"/>
      <c r="E2" s="37"/>
      <c r="F2" s="37"/>
      <c r="G2" s="37"/>
      <c r="H2" s="37"/>
      <c r="I2" s="37"/>
      <c r="J2" s="37"/>
      <c r="K2" s="37"/>
      <c r="L2" s="37"/>
      <c r="M2" s="37"/>
      <c r="N2" s="37"/>
      <c r="O2" s="37"/>
      <c r="P2" s="37"/>
      <c r="Q2" s="37"/>
      <c r="R2" s="37"/>
      <c r="S2" s="37"/>
      <c r="T2" s="37"/>
      <c r="U2" s="38"/>
      <c r="V2" s="38"/>
      <c r="W2" s="47"/>
      <c r="X2" s="39"/>
      <c r="Y2" s="38"/>
      <c r="Z2" s="38"/>
      <c r="AA2" s="38"/>
      <c r="AB2" s="38"/>
      <c r="AC2" s="38"/>
      <c r="AD2" s="47"/>
      <c r="AH2" s="39"/>
      <c r="AI2" s="38"/>
      <c r="AM2" s="40"/>
      <c r="AN2" s="40"/>
    </row>
    <row r="3" spans="1:42" ht="23.25" customHeight="1" thickBot="1">
      <c r="A3" s="900" t="s">
        <v>11</v>
      </c>
      <c r="B3" s="900"/>
      <c r="C3" s="900"/>
      <c r="D3" s="900"/>
      <c r="E3" s="901"/>
      <c r="F3" s="902" t="str">
        <f>IF(基本情報入力シート!M23="","",基本情報入力シート!M23)</f>
        <v>○○ケアサービス</v>
      </c>
      <c r="G3" s="903"/>
      <c r="H3" s="903"/>
      <c r="I3" s="903"/>
      <c r="J3" s="903"/>
      <c r="K3" s="903"/>
      <c r="L3" s="903"/>
      <c r="M3" s="904"/>
      <c r="N3" s="38"/>
      <c r="O3" s="38"/>
      <c r="P3" s="38"/>
      <c r="Q3" s="38"/>
      <c r="R3" s="38"/>
      <c r="S3" s="38"/>
      <c r="T3" s="38"/>
      <c r="U3" s="38"/>
      <c r="V3" s="38"/>
      <c r="W3" s="47"/>
      <c r="X3" s="39"/>
      <c r="Y3" s="38"/>
      <c r="Z3" s="38"/>
      <c r="AA3" s="38"/>
      <c r="AB3" s="38"/>
      <c r="AC3" s="38"/>
      <c r="AD3" s="47"/>
      <c r="AH3" s="39"/>
      <c r="AI3" s="38"/>
      <c r="AM3" s="40"/>
      <c r="AN3" s="40"/>
    </row>
    <row r="4" spans="1:42" ht="21" customHeight="1" thickBot="1">
      <c r="A4" s="41"/>
      <c r="B4" s="42"/>
      <c r="C4" s="42"/>
      <c r="D4" s="41"/>
      <c r="E4" s="41"/>
      <c r="F4" s="41"/>
      <c r="G4" s="41"/>
      <c r="H4" s="41"/>
      <c r="I4" s="41"/>
      <c r="J4" s="41"/>
      <c r="K4" s="41"/>
      <c r="L4" s="41"/>
      <c r="M4" s="37"/>
      <c r="N4" s="37"/>
      <c r="O4" s="37"/>
      <c r="P4" s="37"/>
      <c r="Q4" s="37"/>
      <c r="R4" s="37"/>
      <c r="S4" s="37"/>
      <c r="T4" s="37"/>
      <c r="U4" s="38"/>
      <c r="V4" s="43" t="s">
        <v>170</v>
      </c>
      <c r="W4" s="51"/>
      <c r="X4" s="38"/>
      <c r="Y4" s="44"/>
      <c r="Z4" s="44"/>
      <c r="AA4" s="44"/>
      <c r="AB4" s="44"/>
      <c r="AC4" s="44"/>
      <c r="AD4" s="382"/>
      <c r="AE4" s="44"/>
      <c r="AF4" s="44"/>
      <c r="AG4" s="44"/>
      <c r="AH4" s="44"/>
      <c r="AI4" s="38"/>
      <c r="AM4" s="40"/>
      <c r="AN4" s="40"/>
    </row>
    <row r="5" spans="1:42" ht="25.5" customHeight="1">
      <c r="A5" s="38"/>
      <c r="B5" s="905" t="s">
        <v>171</v>
      </c>
      <c r="C5" s="905"/>
      <c r="D5" s="893"/>
      <c r="E5" s="893"/>
      <c r="F5" s="893"/>
      <c r="G5" s="893"/>
      <c r="H5" s="893"/>
      <c r="I5" s="893"/>
      <c r="J5" s="893"/>
      <c r="K5" s="893"/>
      <c r="L5" s="893"/>
      <c r="M5" s="893"/>
      <c r="N5" s="894">
        <f>IFERROR(SUM(Q:Q)+SUM(Y:Y),"")</f>
        <v>37213038</v>
      </c>
      <c r="O5" s="895"/>
      <c r="P5" s="328" t="s">
        <v>58</v>
      </c>
      <c r="Q5" s="45"/>
      <c r="R5" s="45"/>
      <c r="S5" s="264"/>
      <c r="T5" s="866" t="s">
        <v>172</v>
      </c>
      <c r="U5" s="866"/>
      <c r="V5" s="877" t="s">
        <v>2233</v>
      </c>
      <c r="W5" s="638"/>
      <c r="X5" s="638"/>
      <c r="Y5" s="638"/>
      <c r="Z5" s="638"/>
      <c r="AA5" s="878"/>
      <c r="AB5" s="46">
        <f>COUNTIF(U15:V114,"○")</f>
        <v>2</v>
      </c>
      <c r="AC5" s="838" t="str">
        <f>IF(AB6=0, "", IF(AB5&gt;=AB6,"○","×"))</f>
        <v>○</v>
      </c>
      <c r="AD5" s="382"/>
      <c r="AE5" s="44"/>
      <c r="AF5" s="44"/>
      <c r="AG5" s="44"/>
      <c r="AH5" s="40"/>
      <c r="AI5" s="40"/>
      <c r="AJ5" s="40"/>
      <c r="AK5" s="40"/>
      <c r="AL5" s="40"/>
      <c r="AM5" s="40"/>
      <c r="AN5" s="40"/>
    </row>
    <row r="6" spans="1:42" ht="30.6" customHeight="1" thickBot="1">
      <c r="A6" s="38"/>
      <c r="B6" s="861"/>
      <c r="C6" s="862"/>
      <c r="D6" s="863" t="s">
        <v>2007</v>
      </c>
      <c r="E6" s="863"/>
      <c r="F6" s="863"/>
      <c r="G6" s="863"/>
      <c r="H6" s="863"/>
      <c r="I6" s="863"/>
      <c r="J6" s="863"/>
      <c r="K6" s="863"/>
      <c r="L6" s="863"/>
      <c r="M6" s="863"/>
      <c r="N6" s="894">
        <f>SUM(S:S, AA:AA)</f>
        <v>14772677</v>
      </c>
      <c r="O6" s="895"/>
      <c r="P6" s="328" t="s">
        <v>58</v>
      </c>
      <c r="Q6" s="45"/>
      <c r="R6" s="45"/>
      <c r="S6" s="45"/>
      <c r="T6" s="866"/>
      <c r="U6" s="866"/>
      <c r="V6" s="877" t="s">
        <v>2241</v>
      </c>
      <c r="W6" s="638"/>
      <c r="X6" s="638"/>
      <c r="Y6" s="638"/>
      <c r="Z6" s="638"/>
      <c r="AA6" s="878"/>
      <c r="AB6" s="48">
        <f>SUM(AI:AI)</f>
        <v>2</v>
      </c>
      <c r="AC6" s="839"/>
      <c r="AD6" s="382"/>
      <c r="AE6" s="44"/>
      <c r="AF6" s="44"/>
      <c r="AG6" s="44"/>
      <c r="AH6" s="40"/>
      <c r="AI6" s="40"/>
      <c r="AJ6" s="40"/>
      <c r="AK6" s="40"/>
      <c r="AL6" s="40"/>
      <c r="AM6" s="40"/>
      <c r="AN6" s="40"/>
    </row>
    <row r="7" spans="1:42" ht="30.6" customHeight="1">
      <c r="A7" s="38"/>
      <c r="B7" s="893" t="s">
        <v>2173</v>
      </c>
      <c r="C7" s="893"/>
      <c r="D7" s="893"/>
      <c r="E7" s="893"/>
      <c r="F7" s="893"/>
      <c r="G7" s="893"/>
      <c r="H7" s="893"/>
      <c r="I7" s="893"/>
      <c r="J7" s="893"/>
      <c r="K7" s="893"/>
      <c r="L7" s="893"/>
      <c r="M7" s="893"/>
      <c r="N7" s="837">
        <f>SUM(R15:R114)+SUM(Z15:Z114)</f>
        <v>13513217</v>
      </c>
      <c r="O7" s="837"/>
      <c r="P7" s="328" t="s">
        <v>2170</v>
      </c>
      <c r="Q7" s="45"/>
      <c r="R7" s="45"/>
      <c r="S7" s="45"/>
      <c r="T7" s="884" t="s">
        <v>2171</v>
      </c>
      <c r="U7" s="885"/>
      <c r="V7" s="877" t="s">
        <v>2233</v>
      </c>
      <c r="W7" s="638"/>
      <c r="X7" s="638"/>
      <c r="Y7" s="638"/>
      <c r="Z7" s="638"/>
      <c r="AA7" s="878"/>
      <c r="AB7" s="46">
        <f>COUNTIF(AC15:AC114,"○")</f>
        <v>3</v>
      </c>
      <c r="AC7" s="838" t="str">
        <f>IF(AB8=0, "", IF(AB7&gt;=AB8,"○","×"))</f>
        <v>○</v>
      </c>
      <c r="AD7" s="382"/>
      <c r="AE7" s="44"/>
      <c r="AF7" s="44"/>
      <c r="AG7" s="44"/>
      <c r="AH7" s="40"/>
      <c r="AI7" s="40"/>
      <c r="AJ7" s="40"/>
      <c r="AK7" s="40"/>
      <c r="AL7" s="40"/>
      <c r="AM7" s="40"/>
      <c r="AN7" s="40"/>
    </row>
    <row r="8" spans="1:42" ht="33" customHeight="1" thickBot="1">
      <c r="A8" s="38"/>
      <c r="B8" s="879" t="s">
        <v>2240</v>
      </c>
      <c r="C8" s="879"/>
      <c r="D8" s="879"/>
      <c r="E8" s="879"/>
      <c r="F8" s="879"/>
      <c r="G8" s="879"/>
      <c r="H8" s="879"/>
      <c r="I8" s="879"/>
      <c r="J8" s="879"/>
      <c r="K8" s="879"/>
      <c r="L8" s="879"/>
      <c r="M8" s="879"/>
      <c r="N8" s="879"/>
      <c r="O8" s="879"/>
      <c r="P8" s="879"/>
      <c r="Q8" s="879"/>
      <c r="R8" s="410"/>
      <c r="S8" s="327"/>
      <c r="T8" s="886"/>
      <c r="U8" s="887"/>
      <c r="V8" s="874" t="s">
        <v>2242</v>
      </c>
      <c r="W8" s="751"/>
      <c r="X8" s="751"/>
      <c r="Y8" s="751"/>
      <c r="Z8" s="751"/>
      <c r="AA8" s="875"/>
      <c r="AB8" s="48">
        <f>SUM(AJ:AJ)</f>
        <v>3</v>
      </c>
      <c r="AC8" s="888"/>
      <c r="AD8" s="382"/>
      <c r="AE8" s="44"/>
      <c r="AF8" s="44"/>
      <c r="AG8" s="44"/>
      <c r="AH8" s="40"/>
      <c r="AI8" s="40"/>
      <c r="AJ8" s="40"/>
      <c r="AK8" s="40"/>
      <c r="AL8" s="40"/>
      <c r="AM8" s="40"/>
      <c r="AN8" s="40"/>
    </row>
    <row r="9" spans="1:42" ht="25.5" customHeight="1">
      <c r="A9" s="38"/>
      <c r="B9" s="879"/>
      <c r="C9" s="879"/>
      <c r="D9" s="879"/>
      <c r="E9" s="879"/>
      <c r="F9" s="879"/>
      <c r="G9" s="879"/>
      <c r="H9" s="879"/>
      <c r="I9" s="879"/>
      <c r="J9" s="879"/>
      <c r="K9" s="879"/>
      <c r="L9" s="879"/>
      <c r="M9" s="879"/>
      <c r="N9" s="879"/>
      <c r="O9" s="879"/>
      <c r="P9" s="879"/>
      <c r="Q9" s="879"/>
      <c r="R9" s="410"/>
      <c r="S9" s="327"/>
      <c r="T9" s="455"/>
      <c r="U9" s="455"/>
      <c r="V9" s="751"/>
      <c r="W9" s="751"/>
      <c r="X9" s="751"/>
      <c r="Y9" s="751"/>
      <c r="Z9" s="751"/>
      <c r="AA9" s="751"/>
      <c r="AB9" s="456"/>
      <c r="AC9" s="457"/>
      <c r="AD9" s="47"/>
      <c r="AH9"/>
      <c r="AI9" s="40"/>
      <c r="AJ9" s="40"/>
      <c r="AK9" s="40"/>
      <c r="AL9" s="40"/>
      <c r="AM9" s="40"/>
      <c r="AN9" s="40"/>
    </row>
    <row r="10" spans="1:42" ht="15" customHeight="1" thickBot="1">
      <c r="A10" s="37"/>
      <c r="B10" s="389"/>
      <c r="C10" s="389"/>
      <c r="D10" s="389"/>
      <c r="E10" s="389"/>
      <c r="F10" s="389"/>
      <c r="G10" s="389"/>
      <c r="H10" s="389"/>
      <c r="I10" s="389"/>
      <c r="J10" s="389"/>
      <c r="K10" s="389"/>
      <c r="L10" s="389"/>
      <c r="M10" s="389"/>
      <c r="N10" s="389"/>
      <c r="O10" s="411"/>
      <c r="P10" s="389"/>
      <c r="Q10" s="389"/>
      <c r="R10" s="389"/>
      <c r="S10" s="389"/>
      <c r="T10" s="389"/>
      <c r="U10" s="49"/>
      <c r="V10" s="49"/>
      <c r="W10" s="51"/>
      <c r="X10" s="50"/>
      <c r="Y10" s="49"/>
      <c r="Z10" s="49"/>
      <c r="AA10" s="49"/>
      <c r="AB10" s="51"/>
      <c r="AC10" s="51"/>
      <c r="AD10" s="51"/>
      <c r="AE10" s="51"/>
      <c r="AF10" s="51"/>
      <c r="AG10" s="51"/>
      <c r="AH10" s="50"/>
      <c r="AI10" s="38"/>
      <c r="AM10" s="40"/>
      <c r="AN10" s="40"/>
    </row>
    <row r="11" spans="1:42" ht="24" customHeight="1" thickBot="1">
      <c r="A11" s="840"/>
      <c r="B11" s="843" t="s">
        <v>2193</v>
      </c>
      <c r="C11" s="844"/>
      <c r="D11" s="844"/>
      <c r="E11" s="844"/>
      <c r="F11" s="844"/>
      <c r="G11" s="844"/>
      <c r="H11" s="844"/>
      <c r="I11" s="845"/>
      <c r="J11" s="852" t="s">
        <v>174</v>
      </c>
      <c r="K11" s="855" t="s">
        <v>175</v>
      </c>
      <c r="L11" s="856"/>
      <c r="M11" s="916" t="s">
        <v>176</v>
      </c>
      <c r="N11" s="919" t="s">
        <v>42</v>
      </c>
      <c r="O11" s="446" t="s">
        <v>2008</v>
      </c>
      <c r="P11" s="867" t="s">
        <v>2243</v>
      </c>
      <c r="Q11" s="867"/>
      <c r="R11" s="867"/>
      <c r="S11" s="867"/>
      <c r="T11" s="867"/>
      <c r="U11" s="867"/>
      <c r="V11" s="867"/>
      <c r="W11" s="867"/>
      <c r="X11" s="867"/>
      <c r="Y11" s="867"/>
      <c r="Z11" s="867"/>
      <c r="AA11" s="867"/>
      <c r="AB11" s="867"/>
      <c r="AC11" s="867"/>
      <c r="AD11" s="867"/>
      <c r="AE11" s="923" t="s">
        <v>177</v>
      </c>
      <c r="AF11" s="923" t="s">
        <v>178</v>
      </c>
      <c r="AG11" s="923" t="s">
        <v>179</v>
      </c>
      <c r="AH11" s="928" t="s">
        <v>180</v>
      </c>
      <c r="AI11" s="922" t="s">
        <v>181</v>
      </c>
      <c r="AJ11" s="923"/>
      <c r="AK11" s="938" t="s">
        <v>182</v>
      </c>
      <c r="AL11" s="379"/>
      <c r="AM11" s="400"/>
      <c r="AN11" s="40"/>
    </row>
    <row r="12" spans="1:42" ht="21.6" customHeight="1">
      <c r="A12" s="841"/>
      <c r="B12" s="846"/>
      <c r="C12" s="847"/>
      <c r="D12" s="847"/>
      <c r="E12" s="847"/>
      <c r="F12" s="847"/>
      <c r="G12" s="847"/>
      <c r="H12" s="847"/>
      <c r="I12" s="848"/>
      <c r="J12" s="853"/>
      <c r="K12" s="857"/>
      <c r="L12" s="858"/>
      <c r="M12" s="917"/>
      <c r="N12" s="920"/>
      <c r="O12" s="889" t="s">
        <v>2009</v>
      </c>
      <c r="P12" s="868" t="s">
        <v>183</v>
      </c>
      <c r="Q12" s="868"/>
      <c r="R12" s="868"/>
      <c r="S12" s="868"/>
      <c r="T12" s="868"/>
      <c r="U12" s="868"/>
      <c r="V12" s="868"/>
      <c r="W12" s="869"/>
      <c r="X12" s="872" t="s">
        <v>173</v>
      </c>
      <c r="Y12" s="873"/>
      <c r="Z12" s="873"/>
      <c r="AA12" s="873"/>
      <c r="AB12" s="873"/>
      <c r="AC12" s="873"/>
      <c r="AD12" s="873"/>
      <c r="AE12" s="925"/>
      <c r="AF12" s="925"/>
      <c r="AG12" s="925"/>
      <c r="AH12" s="929"/>
      <c r="AI12" s="924"/>
      <c r="AJ12" s="925"/>
      <c r="AK12" s="938"/>
      <c r="AL12" s="379"/>
      <c r="AM12" s="40"/>
      <c r="AN12" s="40"/>
    </row>
    <row r="13" spans="1:42" ht="36.75" customHeight="1">
      <c r="A13" s="841"/>
      <c r="B13" s="846"/>
      <c r="C13" s="847"/>
      <c r="D13" s="847"/>
      <c r="E13" s="847"/>
      <c r="F13" s="847"/>
      <c r="G13" s="847"/>
      <c r="H13" s="847"/>
      <c r="I13" s="848"/>
      <c r="J13" s="853"/>
      <c r="K13" s="859"/>
      <c r="L13" s="860"/>
      <c r="M13" s="917"/>
      <c r="N13" s="920"/>
      <c r="O13" s="890"/>
      <c r="P13" s="880" t="s">
        <v>184</v>
      </c>
      <c r="Q13" s="881" t="s">
        <v>185</v>
      </c>
      <c r="R13" s="892" t="s">
        <v>2165</v>
      </c>
      <c r="S13" s="892" t="s">
        <v>186</v>
      </c>
      <c r="T13" s="892" t="s">
        <v>187</v>
      </c>
      <c r="U13" s="882" t="s">
        <v>188</v>
      </c>
      <c r="V13" s="883"/>
      <c r="W13" s="870" t="s">
        <v>189</v>
      </c>
      <c r="X13" s="935" t="s">
        <v>190</v>
      </c>
      <c r="Y13" s="892" t="s">
        <v>185</v>
      </c>
      <c r="Z13" s="892" t="s">
        <v>2165</v>
      </c>
      <c r="AA13" s="892" t="s">
        <v>186</v>
      </c>
      <c r="AB13" s="892" t="s">
        <v>187</v>
      </c>
      <c r="AC13" s="344" t="s">
        <v>188</v>
      </c>
      <c r="AD13" s="870" t="s">
        <v>189</v>
      </c>
      <c r="AE13" s="925"/>
      <c r="AF13" s="925"/>
      <c r="AG13" s="925"/>
      <c r="AH13" s="929"/>
      <c r="AI13" s="926"/>
      <c r="AJ13" s="927"/>
      <c r="AK13" s="938"/>
      <c r="AL13" s="379"/>
      <c r="AM13" s="40" t="s">
        <v>2168</v>
      </c>
      <c r="AN13" s="40" t="s">
        <v>2169</v>
      </c>
      <c r="AP13" s="481">
        <f>SUM(AP15:AP114)</f>
        <v>1487407</v>
      </c>
    </row>
    <row r="14" spans="1:42" ht="87.75" customHeight="1" thickBot="1">
      <c r="A14" s="842"/>
      <c r="B14" s="849"/>
      <c r="C14" s="850"/>
      <c r="D14" s="850"/>
      <c r="E14" s="850"/>
      <c r="F14" s="850"/>
      <c r="G14" s="850"/>
      <c r="H14" s="850"/>
      <c r="I14" s="851"/>
      <c r="J14" s="854"/>
      <c r="K14" s="52" t="s">
        <v>44</v>
      </c>
      <c r="L14" s="52" t="s">
        <v>45</v>
      </c>
      <c r="M14" s="918"/>
      <c r="N14" s="921"/>
      <c r="O14" s="891"/>
      <c r="P14" s="851"/>
      <c r="Q14" s="846"/>
      <c r="R14" s="854"/>
      <c r="S14" s="853"/>
      <c r="T14" s="853"/>
      <c r="U14" s="939" t="s">
        <v>2234</v>
      </c>
      <c r="V14" s="940"/>
      <c r="W14" s="871"/>
      <c r="X14" s="936"/>
      <c r="Y14" s="853"/>
      <c r="Z14" s="853"/>
      <c r="AA14" s="853"/>
      <c r="AB14" s="853"/>
      <c r="AC14" s="302" t="s">
        <v>2234</v>
      </c>
      <c r="AD14" s="871"/>
      <c r="AE14" s="927"/>
      <c r="AF14" s="927"/>
      <c r="AG14" s="927"/>
      <c r="AH14" s="930"/>
      <c r="AI14" s="265" t="s">
        <v>191</v>
      </c>
      <c r="AJ14" s="266" t="s">
        <v>173</v>
      </c>
      <c r="AK14" s="938"/>
      <c r="AL14" s="379" t="s">
        <v>2164</v>
      </c>
      <c r="AM14" s="453" t="s">
        <v>2165</v>
      </c>
      <c r="AN14" s="453" t="s">
        <v>2165</v>
      </c>
      <c r="AO14" s="453" t="s">
        <v>2227</v>
      </c>
      <c r="AP14" s="482" t="s">
        <v>2228</v>
      </c>
    </row>
    <row r="15" spans="1:42" s="55" customFormat="1" ht="40.15" customHeight="1">
      <c r="A15" s="53" t="s">
        <v>192</v>
      </c>
      <c r="B15" s="932" t="str">
        <f>IF(基本情報入力シート!C40="","",基本情報入力シート!C40)</f>
        <v>1234567899</v>
      </c>
      <c r="C15" s="933"/>
      <c r="D15" s="933"/>
      <c r="E15" s="933"/>
      <c r="F15" s="933"/>
      <c r="G15" s="933"/>
      <c r="H15" s="933"/>
      <c r="I15" s="934"/>
      <c r="J15" s="254" t="str">
        <f>IF(基本情報入力シート!M40="","",基本情報入力シート!M40)</f>
        <v>東京都</v>
      </c>
      <c r="K15" s="258" t="str">
        <f>IF(基本情報入力シート!R40="","",基本情報入力シート!R40)</f>
        <v>東京都</v>
      </c>
      <c r="L15" s="258" t="str">
        <f>IF(基本情報入力シート!W40="","",基本情報入力シート!W40)</f>
        <v>三鷹市</v>
      </c>
      <c r="M15" s="254" t="str">
        <f>IF(基本情報入力シート!X40="","",基本情報入力シート!X40)</f>
        <v>障害福祉事業所名称01</v>
      </c>
      <c r="N15" s="329" t="str">
        <f>IF(基本情報入力シート!Y40="","",基本情報入力シート!Y40)</f>
        <v>居宅介護</v>
      </c>
      <c r="O15" s="444" t="s">
        <v>215</v>
      </c>
      <c r="P15" s="412" t="s">
        <v>215</v>
      </c>
      <c r="Q15" s="402">
        <v>271174</v>
      </c>
      <c r="R15" s="405">
        <f>IF(AM15&lt;0,"",AM15)</f>
        <v>0</v>
      </c>
      <c r="S15" s="403">
        <f>IFERROR(ROUNDDOWN(Q15*VLOOKUP(N15,【参考】数式用!$V$2:$AA$59,MATCH(P15,【参考】数式用!$X$4:$AA$4)+2,FALSE)*0.5, 0), "")</f>
        <v>92077</v>
      </c>
      <c r="T15" s="404" t="s">
        <v>194</v>
      </c>
      <c r="U15" s="931" t="s">
        <v>194</v>
      </c>
      <c r="V15" s="931"/>
      <c r="W15" s="380" t="s">
        <v>195</v>
      </c>
      <c r="X15" s="338" t="s">
        <v>2003</v>
      </c>
      <c r="Y15" s="339">
        <v>1538000</v>
      </c>
      <c r="Z15" s="452">
        <f>IF(AN15&lt;0,"",AN15)</f>
        <v>206597</v>
      </c>
      <c r="AA15" s="340">
        <f>IFERROR(IF(X15="ー", "", ROUNDDOWN(Y15*VLOOKUP(N15,【参考】数式用!$V$2:$AG$52,MATCH(X15,【参考】数式用!$AB$4:$AG$4)+6,FALSE)*0.5, 0)), "")</f>
        <v>509293</v>
      </c>
      <c r="AB15" s="341" t="s">
        <v>194</v>
      </c>
      <c r="AC15" s="341" t="s">
        <v>194</v>
      </c>
      <c r="AD15" s="380" t="s">
        <v>2144</v>
      </c>
      <c r="AE15" s="267" t="str">
        <f>IF(N15="","",VLOOKUP(N15,【参考】数式用!$A$3:$N$59,14,FALSE))</f>
        <v>加算対象</v>
      </c>
      <c r="AF15" s="267" t="str">
        <f>IFERROR(VLOOKUP(N15,【参考】数式用!$A$3:$N$59,14,FALSE),"")&amp;"_4_5"</f>
        <v>加算対象_4_5</v>
      </c>
      <c r="AG15" s="267" t="str">
        <f>IFERROR(VLOOKUP(N15,【参考】数式用!$A$3:$N$59,14,FALSE),"")&amp;"_6"</f>
        <v>加算対象_6</v>
      </c>
      <c r="AH15" s="268" t="str">
        <f>IFERROR(VLOOKUP(N15,【参考】数式用!$AI$2:$AJ$52, 2, FALSE), "")</f>
        <v>対象</v>
      </c>
      <c r="AI15" s="269">
        <f t="shared" ref="AI15:AI46" si="0">IF(OR(P15="処遇改善加算Ⅰ",P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J15" s="270">
        <f t="shared" ref="AJ15:AJ46" si="1">IF(OR(X15="処遇改善加算Ⅰイ",X15="処遇改善加算Ⅰロ",X15="処遇改善加算Ⅱイ",X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1</v>
      </c>
      <c r="AK15" s="54" t="str">
        <f t="shared" ref="AK15:AK46" si="2">N15&amp;"R8"</f>
        <v>居宅介護R8</v>
      </c>
      <c r="AL15" s="54" t="str">
        <f>IF(AND(N15&lt;&gt;"",N15&lt;&gt;"計画相談支援",N15&lt;&gt;"地域相談支援（地域定着支援）",N15&lt;&gt;"地域相談支援（地域移行支援）",N15&lt;&gt;"障害児相談支援"),"N列に色付け","")</f>
        <v>N列に色付け</v>
      </c>
      <c r="AM15" s="55">
        <f>IF(O15="",Q15,IFERROR(IFERROR(ROUNDDOWN(Q15*VLOOKUP(N15,【参考】数式用!$A$5:$F$43,MATCH('別紙様式3-2（処遇改善加算　個票）'!P15,【参考】数式用!$C$4:$F$4,0)+2,FALSE)/VLOOKUP('別紙様式3-2（処遇改善加算　個票）'!N15,【参考】数式用!$A$5:$F$43,MATCH('別紙様式3-2（処遇改善加算　個票）'!O15,【参考】数式用!$C$4:$F$4,0)+2,FALSE),0),"")-Q15,""))</f>
        <v>0</v>
      </c>
      <c r="AN15" s="454">
        <f>IF(O15="",Y15,IFERROR(IFERROR(ROUNDDOWN(Y15*VLOOKUP(N15,【参考】数式用!$A$50:$I$88,MATCH('別紙様式3-2（処遇改善加算　個票）'!X15,【参考】数式用!$C$49:$I$49,0)+2,FALSE)/VLOOKUP('別紙様式3-2（処遇改善加算　個票）'!N15,【参考】数式用!$A$5:$F$43,MATCH('別紙様式3-2（処遇改善加算　個票）'!O15,【参考】数式用!$C$4:$F$4,0)+2,FALSE),0),"")-Y15,""))</f>
        <v>206597</v>
      </c>
      <c r="AO15" s="454" t="str">
        <f>IF(OR(X15="処遇改善加算Ⅰロ",X15="処遇改善加算Ⅱロ"),"対象","")</f>
        <v>対象</v>
      </c>
      <c r="AP15" s="483">
        <f>IF(AO15="","",ROUNDDOWN(Y15*VLOOKUP(N15,【参考】数式用!$V$50:$Y$88,MATCH('別紙様式3-2（処遇改善加算　個票）'!X15,【参考】数式用!$X$49:$Y$49,0)+2,FALSE),0))</f>
        <v>1487407</v>
      </c>
    </row>
    <row r="16" spans="1:42" ht="40.15" customHeight="1">
      <c r="A16" s="56">
        <v>2</v>
      </c>
      <c r="B16" s="897" t="str">
        <f>IF(基本情報入力シート!C41="","",基本情報入力シート!C41)</f>
        <v>1234567900</v>
      </c>
      <c r="C16" s="898"/>
      <c r="D16" s="898"/>
      <c r="E16" s="898"/>
      <c r="F16" s="898"/>
      <c r="G16" s="898"/>
      <c r="H16" s="898"/>
      <c r="I16" s="899"/>
      <c r="J16" s="255" t="str">
        <f>IF(基本情報入力シート!M41="","",基本情報入力シート!M41)</f>
        <v>東京都</v>
      </c>
      <c r="K16" s="256" t="str">
        <f>IF(基本情報入力シート!R41="","",基本情報入力シート!R41)</f>
        <v>東京都</v>
      </c>
      <c r="L16" s="256" t="str">
        <f>IF(基本情報入力シート!W41="","",基本情報入力シート!W41)</f>
        <v>府中市</v>
      </c>
      <c r="M16" s="255" t="str">
        <f>IF(基本情報入力シート!X41="","",基本情報入力シート!X41)</f>
        <v>障害福祉事業所名称02</v>
      </c>
      <c r="N16" s="330" t="str">
        <f>IF(基本情報入力シート!Y41="","",基本情報入力シート!Y41)</f>
        <v>生活介護</v>
      </c>
      <c r="O16" s="445" t="s">
        <v>217</v>
      </c>
      <c r="P16" s="412" t="s">
        <v>217</v>
      </c>
      <c r="Q16" s="334">
        <v>480210</v>
      </c>
      <c r="R16" s="405">
        <f t="shared" ref="R16:R79" si="3">IF(AM16&lt;0,"",AM16)</f>
        <v>0</v>
      </c>
      <c r="S16" s="57">
        <f>IFERROR(ROUNDDOWN(Q16*VLOOKUP(N16,【参考】数式用!$V$2:$AA$59,MATCH(P16,【参考】数式用!$X$4:$AA$4)+2,FALSE)*0.5, 0), "")</f>
        <v>240105</v>
      </c>
      <c r="T16" s="24" t="s">
        <v>194</v>
      </c>
      <c r="U16" s="896"/>
      <c r="V16" s="896"/>
      <c r="W16" s="380" t="s">
        <v>195</v>
      </c>
      <c r="X16" s="25" t="s">
        <v>216</v>
      </c>
      <c r="Y16" s="335">
        <v>3448780</v>
      </c>
      <c r="Z16" s="451">
        <f t="shared" ref="Z16:Z79" si="4">IF(AN16&lt;0,"",AN16)</f>
        <v>1504922</v>
      </c>
      <c r="AA16" s="58">
        <f>IFERROR(IF(X16="ー", "", ROUNDDOWN(Y16*VLOOKUP(N16,【参考】数式用!$V$2:$AG$52,MATCH(X16,【参考】数式用!$AB$4:$AG$4)+6,FALSE)*0.5, 0)), "")</f>
        <v>1462457</v>
      </c>
      <c r="AB16" s="337" t="s">
        <v>194</v>
      </c>
      <c r="AC16" s="337"/>
      <c r="AD16" s="380" t="s">
        <v>195</v>
      </c>
      <c r="AE16" s="267" t="str">
        <f>IF(N16="","",VLOOKUP(N16,【参考】数式用!$A$3:$N$59,14,FALSE))</f>
        <v>加算対象</v>
      </c>
      <c r="AF16" s="267" t="str">
        <f>IFERROR(VLOOKUP(N16,【参考】数式用!$A$3:$N$59,14,FALSE),"")&amp;"_4_5"</f>
        <v>加算対象_4_5</v>
      </c>
      <c r="AG16" s="267" t="str">
        <f>IFERROR(VLOOKUP(N16,【参考】数式用!$A$3:$N$59,14,FALSE),"")&amp;"_6"</f>
        <v>加算対象_6</v>
      </c>
      <c r="AH16" s="268" t="str">
        <f>IFERROR(VLOOKUP(N16,【参考】数式用!$AI$2:$AJ$52, 2, FALSE), "")</f>
        <v>対象</v>
      </c>
      <c r="AI16" s="269" t="str">
        <f t="shared" si="0"/>
        <v/>
      </c>
      <c r="AJ16" s="270" t="str">
        <f t="shared" si="1"/>
        <v/>
      </c>
      <c r="AK16" s="54" t="str">
        <f t="shared" si="2"/>
        <v>生活介護R8</v>
      </c>
      <c r="AL16" s="54" t="str">
        <f t="shared" ref="AL16:AL79" si="5">IF(AND(N16&lt;&gt;"",N16&lt;&gt;"計画相談支援",N16&lt;&gt;"地域相談支援（地域定着支援）",N16&lt;&gt;"地域相談支援（地域移行支援）",N16&lt;&gt;"障害児相談支援"),"N列に色付け","")</f>
        <v>N列に色付け</v>
      </c>
      <c r="AM16" s="55">
        <f>IF(O16="",Q16,IFERROR(IFERROR(ROUNDDOWN(Q16*VLOOKUP(N16,【参考】数式用!$A$5:$F$43,MATCH('別紙様式3-2（処遇改善加算　個票）'!P16,【参考】数式用!$C$4:$F$4,0)+2,FALSE)/VLOOKUP('別紙様式3-2（処遇改善加算　個票）'!N16,【参考】数式用!$A$5:$F$43,MATCH('別紙様式3-2（処遇改善加算　個票）'!O16,【参考】数式用!$C$4:$F$4,0)+2,FALSE),0),"")-Q16,""))</f>
        <v>0</v>
      </c>
      <c r="AN16" s="454">
        <f>IF(O16="",Y16,IFERROR(IFERROR(ROUNDDOWN(Y16*VLOOKUP(N16,【参考】数式用!$A$50:$I$88,MATCH('別紙様式3-2（処遇改善加算　個票）'!X16,【参考】数式用!$C$49:$I$49,0)+2,FALSE)/VLOOKUP('別紙様式3-2（処遇改善加算　個票）'!N16,【参考】数式用!$A$5:$F$43,MATCH('別紙様式3-2（処遇改善加算　個票）'!O16,【参考】数式用!$C$4:$F$4,0)+2,FALSE),0),"")-Y16,""))</f>
        <v>1504922</v>
      </c>
      <c r="AO16" s="454" t="str">
        <f t="shared" ref="AO16:AO79" si="6">IF(OR(X16="処遇改善加算Ⅰロ",X16="処遇改善加算Ⅱロ"),"対象","")</f>
        <v/>
      </c>
      <c r="AP16" s="483" t="str">
        <f>IF(AO16="","",ROUNDDOWN(Y16*VLOOKUP(N16,【参考】数式用!$V$50:$Y$88,MATCH('別紙様式3-2（処遇改善加算　個票）'!X16,【参考】数式用!$X$49:$Y$49,0)+2,FALSE),0))</f>
        <v/>
      </c>
    </row>
    <row r="17" spans="1:46" ht="40.15" customHeight="1">
      <c r="A17" s="56">
        <v>3</v>
      </c>
      <c r="B17" s="897" t="str">
        <f>IF(基本情報入力シート!C42="","",基本情報入力シート!C42)</f>
        <v>1234567901</v>
      </c>
      <c r="C17" s="898"/>
      <c r="D17" s="898"/>
      <c r="E17" s="898"/>
      <c r="F17" s="898"/>
      <c r="G17" s="898"/>
      <c r="H17" s="898"/>
      <c r="I17" s="899"/>
      <c r="J17" s="255" t="str">
        <f>IF(基本情報入力シート!M42="","",基本情報入力シート!M42)</f>
        <v>東京都</v>
      </c>
      <c r="K17" s="256" t="str">
        <f>IF(基本情報入力シート!R42="","",基本情報入力シート!R42)</f>
        <v>東京都</v>
      </c>
      <c r="L17" s="256" t="str">
        <f>IF(基本情報入力シート!W42="","",基本情報入力シート!W42)</f>
        <v>立川市</v>
      </c>
      <c r="M17" s="255" t="str">
        <f>IF(基本情報入力シート!X42="","",基本情報入力シート!X42)</f>
        <v>障害福祉事業所名称03</v>
      </c>
      <c r="N17" s="330" t="str">
        <f>IF(基本情報入力シート!Y42="","",基本情報入力シート!Y42)</f>
        <v>就労継続支援Ｂ型</v>
      </c>
      <c r="O17" s="445" t="s">
        <v>193</v>
      </c>
      <c r="P17" s="412" t="s">
        <v>193</v>
      </c>
      <c r="Q17" s="334">
        <v>394534</v>
      </c>
      <c r="R17" s="405">
        <f t="shared" si="3"/>
        <v>0</v>
      </c>
      <c r="S17" s="57">
        <f>IFERROR(ROUNDDOWN(Q17*VLOOKUP(N17,【参考】数式用!$V$2:$AA$59,MATCH(P17,【参考】数式用!$X$4:$AA$4)+2,FALSE)*0.5, 0), "")</f>
        <v>131511</v>
      </c>
      <c r="T17" s="24" t="s">
        <v>194</v>
      </c>
      <c r="U17" s="896" t="s">
        <v>194</v>
      </c>
      <c r="V17" s="896"/>
      <c r="W17" s="380" t="s">
        <v>195</v>
      </c>
      <c r="X17" s="25" t="s">
        <v>2005</v>
      </c>
      <c r="Y17" s="335">
        <v>2227210</v>
      </c>
      <c r="Z17" s="451">
        <f t="shared" si="4"/>
        <v>287381</v>
      </c>
      <c r="AA17" s="58">
        <f>IFERROR(IF(X17="ー", "", ROUNDDOWN(Y17*VLOOKUP(N17,【参考】数式用!$V$2:$AG$52,MATCH(X17,【参考】数式用!$AB$4:$AG$4)+6,FALSE)*0.5, 0)), "")</f>
        <v>784826</v>
      </c>
      <c r="AB17" s="337" t="s">
        <v>194</v>
      </c>
      <c r="AC17" s="337" t="s">
        <v>194</v>
      </c>
      <c r="AD17" s="380" t="s">
        <v>195</v>
      </c>
      <c r="AE17" s="267" t="str">
        <f>IF(N17="","",VLOOKUP(N17,【参考】数式用!$A$3:$N$59,14,FALSE))</f>
        <v>加算対象</v>
      </c>
      <c r="AF17" s="267" t="str">
        <f>IFERROR(VLOOKUP(N17,【参考】数式用!$A$3:$N$59,14,FALSE),"")&amp;"_4_5"</f>
        <v>加算対象_4_5</v>
      </c>
      <c r="AG17" s="267" t="str">
        <f>IFERROR(VLOOKUP(N17,【参考】数式用!$A$3:$N$59,14,FALSE),"")&amp;"_6"</f>
        <v>加算対象_6</v>
      </c>
      <c r="AH17" s="268" t="str">
        <f>IFERROR(VLOOKUP(N17,【参考】数式用!$AI$2:$AJ$52, 2, FALSE), "")</f>
        <v>対象</v>
      </c>
      <c r="AI17" s="269">
        <f t="shared" si="0"/>
        <v>1</v>
      </c>
      <c r="AJ17" s="270">
        <f t="shared" si="1"/>
        <v>1</v>
      </c>
      <c r="AK17" s="54" t="str">
        <f t="shared" si="2"/>
        <v>就労継続支援Ｂ型R8</v>
      </c>
      <c r="AL17" s="54" t="str">
        <f t="shared" si="5"/>
        <v>N列に色付け</v>
      </c>
      <c r="AM17" s="55">
        <f>IF(O17="",Q17,IFERROR(IFERROR(ROUNDDOWN(Q17*VLOOKUP(N17,【参考】数式用!$A$5:$F$43,MATCH('別紙様式3-2（処遇改善加算　個票）'!P17,【参考】数式用!$C$4:$F$4,0)+2,FALSE)/VLOOKUP('別紙様式3-2（処遇改善加算　個票）'!N17,【参考】数式用!$A$5:$F$43,MATCH('別紙様式3-2（処遇改善加算　個票）'!O17,【参考】数式用!$C$4:$F$4,0)+2,FALSE),0),"")-Q17,""))</f>
        <v>0</v>
      </c>
      <c r="AN17" s="454">
        <f>IF(O17="",Y17,IFERROR(IFERROR(ROUNDDOWN(Y17*VLOOKUP(N17,【参考】数式用!$A$50:$I$88,MATCH('別紙様式3-2（処遇改善加算　個票）'!X17,【参考】数式用!$C$49:$I$49,0)+2,FALSE)/VLOOKUP('別紙様式3-2（処遇改善加算　個票）'!N17,【参考】数式用!$A$5:$F$43,MATCH('別紙様式3-2（処遇改善加算　個票）'!O17,【参考】数式用!$C$4:$F$4,0)+2,FALSE),0),"")-Y17,""))</f>
        <v>287381</v>
      </c>
      <c r="AO17" s="454" t="str">
        <f t="shared" si="6"/>
        <v/>
      </c>
      <c r="AP17" s="483" t="str">
        <f>IF(AO17="","",ROUNDDOWN(Y17*VLOOKUP(N17,【参考】数式用!$V$50:$Y$88,MATCH('別紙様式3-2（処遇改善加算　個票）'!X17,【参考】数式用!$X$49:$Y$49,0)+2,FALSE),0))</f>
        <v/>
      </c>
    </row>
    <row r="18" spans="1:46" ht="40.15" customHeight="1">
      <c r="A18" s="56">
        <v>4</v>
      </c>
      <c r="B18" s="897" t="str">
        <f>IF(基本情報入力シート!C43="","",基本情報入力シート!C43)</f>
        <v>1234567902</v>
      </c>
      <c r="C18" s="898"/>
      <c r="D18" s="898"/>
      <c r="E18" s="898"/>
      <c r="F18" s="898"/>
      <c r="G18" s="898"/>
      <c r="H18" s="898"/>
      <c r="I18" s="899"/>
      <c r="J18" s="255" t="str">
        <f>IF(基本情報入力シート!M43="","",基本情報入力シート!M43)</f>
        <v>東京都</v>
      </c>
      <c r="K18" s="256" t="str">
        <f>IF(基本情報入力シート!R43="","",基本情報入力シート!R43)</f>
        <v>東京都</v>
      </c>
      <c r="L18" s="256" t="str">
        <f>IF(基本情報入力シート!W43="","",基本情報入力シート!W43)</f>
        <v>小金井市</v>
      </c>
      <c r="M18" s="255" t="str">
        <f>IF(基本情報入力シート!X43="","",基本情報入力シート!X43)</f>
        <v>障害福祉事業所名称04</v>
      </c>
      <c r="N18" s="330" t="str">
        <f>IF(基本情報入力シート!Y43="","",基本情報入力シート!Y43)</f>
        <v>自立訓練（生活訓練）</v>
      </c>
      <c r="O18" s="445" t="s">
        <v>217</v>
      </c>
      <c r="P18" s="412" t="s">
        <v>217</v>
      </c>
      <c r="Q18" s="334">
        <v>995136</v>
      </c>
      <c r="R18" s="405">
        <f t="shared" si="3"/>
        <v>0</v>
      </c>
      <c r="S18" s="57">
        <f>IFERROR(ROUNDDOWN(Q18*VLOOKUP(N18,【参考】数式用!$V$2:$AA$59,MATCH(P18,【参考】数式用!$X$4:$AA$4)+2,FALSE)*0.5, 0), "")</f>
        <v>497568</v>
      </c>
      <c r="T18" s="24" t="s">
        <v>194</v>
      </c>
      <c r="U18" s="896"/>
      <c r="V18" s="896"/>
      <c r="W18" s="380" t="s">
        <v>195</v>
      </c>
      <c r="X18" s="25" t="s">
        <v>216</v>
      </c>
      <c r="Y18" s="335">
        <v>7712300</v>
      </c>
      <c r="Z18" s="451">
        <f t="shared" si="4"/>
        <v>4241765</v>
      </c>
      <c r="AA18" s="58">
        <f>IFERROR(IF(X18="ー", "", ROUNDDOWN(Y18*VLOOKUP(N18,【参考】数式用!$V$2:$AG$52,MATCH(X18,【参考】数式用!$AB$4:$AG$4)+6,FALSE)*0.5, 0)), "")</f>
        <v>3296386</v>
      </c>
      <c r="AB18" s="337" t="s">
        <v>194</v>
      </c>
      <c r="AC18" s="337"/>
      <c r="AD18" s="380" t="s">
        <v>195</v>
      </c>
      <c r="AE18" s="267" t="str">
        <f>IF(N18="","",VLOOKUP(N18,【参考】数式用!$A$3:$N$59,14,FALSE))</f>
        <v>加算対象</v>
      </c>
      <c r="AF18" s="267" t="str">
        <f>IFERROR(VLOOKUP(N18,【参考】数式用!$A$3:$N$59,14,FALSE),"")&amp;"_4_5"</f>
        <v>加算対象_4_5</v>
      </c>
      <c r="AG18" s="267" t="str">
        <f>IFERROR(VLOOKUP(N18,【参考】数式用!$A$3:$N$59,14,FALSE),"")&amp;"_6"</f>
        <v>加算対象_6</v>
      </c>
      <c r="AH18" s="268" t="str">
        <f>IFERROR(VLOOKUP(N18,【参考】数式用!$AI$2:$AJ$52, 2, FALSE), "")</f>
        <v>対象</v>
      </c>
      <c r="AI18" s="269" t="str">
        <f t="shared" si="0"/>
        <v/>
      </c>
      <c r="AJ18" s="270" t="str">
        <f t="shared" si="1"/>
        <v/>
      </c>
      <c r="AK18" s="54" t="str">
        <f t="shared" si="2"/>
        <v>自立訓練（生活訓練）R8</v>
      </c>
      <c r="AL18" s="54" t="str">
        <f t="shared" si="5"/>
        <v>N列に色付け</v>
      </c>
      <c r="AM18" s="55">
        <f>IF(O18="",Q18,IFERROR(IFERROR(ROUNDDOWN(Q18*VLOOKUP(N18,【参考】数式用!$A$5:$F$43,MATCH('別紙様式3-2（処遇改善加算　個票）'!P18,【参考】数式用!$C$4:$F$4,0)+2,FALSE)/VLOOKUP('別紙様式3-2（処遇改善加算　個票）'!N18,【参考】数式用!$A$5:$F$43,MATCH('別紙様式3-2（処遇改善加算　個票）'!O18,【参考】数式用!$C$4:$F$4,0)+2,FALSE),0),"")-Q18,""))</f>
        <v>0</v>
      </c>
      <c r="AN18" s="454">
        <f>IF(O18="",Y18,IFERROR(IFERROR(ROUNDDOWN(Y18*VLOOKUP(N18,【参考】数式用!$A$50:$I$88,MATCH('別紙様式3-2（処遇改善加算　個票）'!X18,【参考】数式用!$C$49:$I$49,0)+2,FALSE)/VLOOKUP('別紙様式3-2（処遇改善加算　個票）'!N18,【参考】数式用!$A$5:$F$43,MATCH('別紙様式3-2（処遇改善加算　個票）'!O18,【参考】数式用!$C$4:$F$4,0)+2,FALSE),0),"")-Y18,""))</f>
        <v>4241765</v>
      </c>
      <c r="AO18" s="454" t="str">
        <f t="shared" si="6"/>
        <v/>
      </c>
      <c r="AP18" s="483" t="str">
        <f>IF(AO18="","",ROUNDDOWN(Y18*VLOOKUP(N18,【参考】数式用!$V$50:$Y$88,MATCH('別紙様式3-2（処遇改善加算　個票）'!X18,【参考】数式用!$X$49:$Y$49,0)+2,FALSE),0))</f>
        <v/>
      </c>
    </row>
    <row r="19" spans="1:46" ht="40.15" customHeight="1">
      <c r="A19" s="56">
        <v>5</v>
      </c>
      <c r="B19" s="897" t="str">
        <f>IF(基本情報入力シート!C44="","",基本情報入力シート!C44)</f>
        <v>1234567903</v>
      </c>
      <c r="C19" s="898"/>
      <c r="D19" s="898"/>
      <c r="E19" s="898"/>
      <c r="F19" s="898"/>
      <c r="G19" s="898"/>
      <c r="H19" s="898"/>
      <c r="I19" s="899"/>
      <c r="J19" s="255" t="str">
        <f>IF(基本情報入力シート!M44="","",基本情報入力シート!M44)</f>
        <v>東京都</v>
      </c>
      <c r="K19" s="256" t="str">
        <f>IF(基本情報入力シート!R44="","",基本情報入力シート!R44)</f>
        <v>東京都</v>
      </c>
      <c r="L19" s="256" t="str">
        <f>IF(基本情報入力シート!W44="","",基本情報入力シート!W44)</f>
        <v>国分寺市</v>
      </c>
      <c r="M19" s="255" t="str">
        <f>IF(基本情報入力シート!X44="","",基本情報入力シート!X44)</f>
        <v>障害福祉事業所名称05</v>
      </c>
      <c r="N19" s="330" t="str">
        <f>IF(基本情報入力シート!Y44="","",基本情報入力シート!Y44)</f>
        <v>療養介護</v>
      </c>
      <c r="O19" s="445" t="s">
        <v>216</v>
      </c>
      <c r="P19" s="412" t="s">
        <v>216</v>
      </c>
      <c r="Q19" s="334">
        <v>2469084</v>
      </c>
      <c r="R19" s="405">
        <f t="shared" si="3"/>
        <v>0</v>
      </c>
      <c r="S19" s="57">
        <f>IFERROR(ROUNDDOWN(Q19*VLOOKUP(N19,【参考】数式用!$V$2:$AA$59,MATCH(P19,【参考】数式用!$X$4:$AA$4)+2,FALSE)*0.5, 0), "")</f>
        <v>1053617</v>
      </c>
      <c r="T19" s="24" t="s">
        <v>194</v>
      </c>
      <c r="U19" s="896"/>
      <c r="V19" s="896"/>
      <c r="W19" s="380" t="s">
        <v>195</v>
      </c>
      <c r="X19" s="25" t="s">
        <v>2004</v>
      </c>
      <c r="Y19" s="335">
        <v>17241010</v>
      </c>
      <c r="Z19" s="451">
        <f t="shared" si="4"/>
        <v>6836952</v>
      </c>
      <c r="AA19" s="58">
        <f>IFERROR(IF(X19="ー", "", ROUNDDOWN(Y19*VLOOKUP(N19,【参考】数式用!$V$2:$AG$52,MATCH(X19,【参考】数式用!$AB$4:$AG$4)+6,FALSE)*0.5, 0)), "")</f>
        <v>6704837</v>
      </c>
      <c r="AB19" s="337" t="s">
        <v>194</v>
      </c>
      <c r="AC19" s="337" t="s">
        <v>194</v>
      </c>
      <c r="AD19" s="380" t="s">
        <v>195</v>
      </c>
      <c r="AE19" s="267" t="str">
        <f>IF(N19="","",VLOOKUP(N19,【参考】数式用!$A$3:$N$59,14,FALSE))</f>
        <v>加算対象</v>
      </c>
      <c r="AF19" s="267" t="str">
        <f>IFERROR(VLOOKUP(N19,【参考】数式用!$A$3:$N$59,14,FALSE),"")&amp;"_4_5"</f>
        <v>加算対象_4_5</v>
      </c>
      <c r="AG19" s="267" t="str">
        <f>IFERROR(VLOOKUP(N19,【参考】数式用!$A$3:$N$59,14,FALSE),"")&amp;"_6"</f>
        <v>加算対象_6</v>
      </c>
      <c r="AH19" s="268" t="str">
        <f>IFERROR(VLOOKUP(N19,【参考】数式用!$AI$2:$AJ$52, 2, FALSE), "")</f>
        <v>対象</v>
      </c>
      <c r="AI19" s="269" t="str">
        <f t="shared" si="0"/>
        <v/>
      </c>
      <c r="AJ19" s="270">
        <f t="shared" si="1"/>
        <v>1</v>
      </c>
      <c r="AK19" s="54" t="str">
        <f t="shared" si="2"/>
        <v>療養介護R8</v>
      </c>
      <c r="AL19" s="54" t="str">
        <f t="shared" si="5"/>
        <v>N列に色付け</v>
      </c>
      <c r="AM19" s="55">
        <f>IF(O19="",Q19,IFERROR(IFERROR(ROUNDDOWN(Q19*VLOOKUP(N19,【参考】数式用!$A$5:$F$43,MATCH('別紙様式3-2（処遇改善加算　個票）'!P19,【参考】数式用!$C$4:$F$4,0)+2,FALSE)/VLOOKUP('別紙様式3-2（処遇改善加算　個票）'!N19,【参考】数式用!$A$5:$F$43,MATCH('別紙様式3-2（処遇改善加算　個票）'!O19,【参考】数式用!$C$4:$F$4,0)+2,FALSE),0),"")-Q19,""))</f>
        <v>0</v>
      </c>
      <c r="AN19" s="454">
        <f>IF(O19="",Y19,IFERROR(IFERROR(ROUNDDOWN(Y19*VLOOKUP(N19,【参考】数式用!$A$50:$I$88,MATCH('別紙様式3-2（処遇改善加算　個票）'!X19,【参考】数式用!$C$49:$I$49,0)+2,FALSE)/VLOOKUP('別紙様式3-2（処遇改善加算　個票）'!N19,【参考】数式用!$A$5:$F$43,MATCH('別紙様式3-2（処遇改善加算　個票）'!O19,【参考】数式用!$C$4:$F$4,0)+2,FALSE),0),"")-Y19,""))</f>
        <v>6836952</v>
      </c>
      <c r="AO19" s="454" t="str">
        <f t="shared" si="6"/>
        <v/>
      </c>
      <c r="AP19" s="483" t="str">
        <f>IF(AO19="","",ROUNDDOWN(Y19*VLOOKUP(N19,【参考】数式用!$V$50:$Y$88,MATCH('別紙様式3-2（処遇改善加算　個票）'!X19,【参考】数式用!$X$49:$Y$49,0)+2,FALSE),0))</f>
        <v/>
      </c>
    </row>
    <row r="20" spans="1:46" ht="40.15" customHeight="1">
      <c r="A20" s="56">
        <v>6</v>
      </c>
      <c r="B20" s="897" t="str">
        <f>IF(基本情報入力シート!C45="","",基本情報入力シート!C45)</f>
        <v>1234567904</v>
      </c>
      <c r="C20" s="898"/>
      <c r="D20" s="898"/>
      <c r="E20" s="898"/>
      <c r="F20" s="898"/>
      <c r="G20" s="898"/>
      <c r="H20" s="898"/>
      <c r="I20" s="899"/>
      <c r="J20" s="255" t="str">
        <f>IF(基本情報入力シート!M45="","",基本情報入力シート!M45)</f>
        <v>東京都</v>
      </c>
      <c r="K20" s="256" t="str">
        <f>IF(基本情報入力シート!R45="","",基本情報入力シート!R45)</f>
        <v>東京都</v>
      </c>
      <c r="L20" s="256" t="str">
        <f>IF(基本情報入力シート!W45="","",基本情報入力シート!W45)</f>
        <v>杉並区</v>
      </c>
      <c r="M20" s="255" t="str">
        <f>IF(基本情報入力シート!X45="","",基本情報入力シート!X45)</f>
        <v>障害福祉事業所名称06</v>
      </c>
      <c r="N20" s="330" t="str">
        <f>IF(基本情報入力シート!Y45="","",基本情報入力シート!Y45)</f>
        <v>計画相談支援</v>
      </c>
      <c r="O20" s="445"/>
      <c r="P20" s="412"/>
      <c r="Q20" s="405"/>
      <c r="R20" s="405">
        <f t="shared" si="3"/>
        <v>0</v>
      </c>
      <c r="S20" s="406" t="str">
        <f>IFERROR(ROUNDDOWN(Q20*VLOOKUP(N20,【参考】数式用!$V$2:$AA$59,MATCH(P20,【参考】数式用!$X$4:$AA$4)+2,FALSE)*0.5, 0), "")</f>
        <v/>
      </c>
      <c r="T20" s="407"/>
      <c r="U20" s="937"/>
      <c r="V20" s="937"/>
      <c r="W20" s="380"/>
      <c r="X20" s="25" t="s">
        <v>196</v>
      </c>
      <c r="Y20" s="335">
        <v>242000</v>
      </c>
      <c r="Z20" s="451">
        <f t="shared" si="4"/>
        <v>242000</v>
      </c>
      <c r="AA20" s="58" t="str">
        <f>IFERROR(IF(X20="ー", "", ROUNDDOWN(Y20*VLOOKUP(N20,【参考】数式用!$V$2:$AG$52,MATCH(X20,【参考】数式用!$AB$4:$AG$4)+6,FALSE)*0.5, 0)), "")</f>
        <v/>
      </c>
      <c r="AB20" s="337"/>
      <c r="AC20" s="337"/>
      <c r="AD20" s="380" t="s">
        <v>195</v>
      </c>
      <c r="AE20" s="267" t="str">
        <f>IF(N20="","",VLOOKUP(N20,【参考】数式用!$A$3:$N$59,14,FALSE))</f>
        <v>加算対象外</v>
      </c>
      <c r="AF20" s="267" t="str">
        <f>IFERROR(VLOOKUP(N20,【参考】数式用!$A$3:$N$59,14,FALSE),"")&amp;"_4_5"</f>
        <v>加算対象外_4_5</v>
      </c>
      <c r="AG20" s="267" t="str">
        <f>IFERROR(VLOOKUP(N20,【参考】数式用!$A$3:$N$59,14,FALSE),"")&amp;"_6"</f>
        <v>加算対象外_6</v>
      </c>
      <c r="AH20" s="268" t="str">
        <f>IFERROR(VLOOKUP(N20,【参考】数式用!$AI$2:$AJ$52, 2, FALSE), "")</f>
        <v/>
      </c>
      <c r="AI20" s="269" t="str">
        <f t="shared" si="0"/>
        <v/>
      </c>
      <c r="AJ20" s="270" t="str">
        <f t="shared" si="1"/>
        <v/>
      </c>
      <c r="AK20" s="54" t="str">
        <f t="shared" si="2"/>
        <v>計画相談支援R8</v>
      </c>
      <c r="AL20" s="54" t="str">
        <f t="shared" si="5"/>
        <v/>
      </c>
      <c r="AM20" s="55">
        <f>IF(O20="",Q20,IFERROR(IFERROR(ROUNDDOWN(Q20*VLOOKUP(N20,【参考】数式用!$A$5:$F$43,MATCH('別紙様式3-2（処遇改善加算　個票）'!P20,【参考】数式用!$C$4:$F$4,0)+2,FALSE)/VLOOKUP('別紙様式3-2（処遇改善加算　個票）'!N20,【参考】数式用!$A$5:$F$43,MATCH('別紙様式3-2（処遇改善加算　個票）'!O20,【参考】数式用!$C$4:$F$4,0)+2,FALSE),0),"")-Q20,""))</f>
        <v>0</v>
      </c>
      <c r="AN20" s="454">
        <f>IF(O20="",Y20,IFERROR(IFERROR(ROUNDDOWN(Y20*VLOOKUP(N20,【参考】数式用!$A$50:$I$88,MATCH('別紙様式3-2（処遇改善加算　個票）'!X20,【参考】数式用!$C$49:$I$49,0)+2,FALSE)/VLOOKUP('別紙様式3-2（処遇改善加算　個票）'!N20,【参考】数式用!$A$5:$F$43,MATCH('別紙様式3-2（処遇改善加算　個票）'!O20,【参考】数式用!$C$4:$F$4,0)+2,FALSE),0),"")-Y20,""))</f>
        <v>242000</v>
      </c>
      <c r="AO20" s="454" t="str">
        <f t="shared" si="6"/>
        <v/>
      </c>
      <c r="AP20" s="483" t="str">
        <f>IF(AO20="","",ROUNDDOWN(Y20*VLOOKUP(N20,【参考】数式用!$V$50:$Y$88,MATCH('別紙様式3-2（処遇改善加算　個票）'!X20,【参考】数式用!$X$49:$Y$49,0)+2,FALSE),0))</f>
        <v/>
      </c>
    </row>
    <row r="21" spans="1:46" ht="40.15" customHeight="1">
      <c r="A21" s="56">
        <v>7</v>
      </c>
      <c r="B21" s="897" t="str">
        <f>IF(基本情報入力シート!C46="","",基本情報入力シート!C46)</f>
        <v>1234567905</v>
      </c>
      <c r="C21" s="898"/>
      <c r="D21" s="898"/>
      <c r="E21" s="898"/>
      <c r="F21" s="898"/>
      <c r="G21" s="898"/>
      <c r="H21" s="898"/>
      <c r="I21" s="899"/>
      <c r="J21" s="255" t="str">
        <f>IF(基本情報入力シート!M46="","",基本情報入力シート!M46)</f>
        <v>東京都</v>
      </c>
      <c r="K21" s="256" t="str">
        <f>IF(基本情報入力シート!R46="","",基本情報入力シート!R46)</f>
        <v>東京都</v>
      </c>
      <c r="L21" s="256" t="str">
        <f>IF(基本情報入力シート!W46="","",基本情報入力シート!W46)</f>
        <v>中野区</v>
      </c>
      <c r="M21" s="255" t="str">
        <f>IF(基本情報入力シート!X46="","",基本情報入力シート!X46)</f>
        <v>障害福祉事業所名称07</v>
      </c>
      <c r="N21" s="330" t="str">
        <f>IF(基本情報入力シート!Y46="","",基本情報入力シート!Y46)</f>
        <v>障害児相談支援</v>
      </c>
      <c r="O21" s="445"/>
      <c r="P21" s="412"/>
      <c r="Q21" s="334"/>
      <c r="R21" s="405">
        <f t="shared" si="3"/>
        <v>0</v>
      </c>
      <c r="S21" s="57" t="str">
        <f>IFERROR(ROUNDDOWN(Q21*VLOOKUP(N21,【参考】数式用!$V$2:$AA$59,MATCH(P21,【参考】数式用!$X$4:$AA$4)+2,FALSE)*0.5, 0), "")</f>
        <v/>
      </c>
      <c r="T21" s="24"/>
      <c r="U21" s="896"/>
      <c r="V21" s="896"/>
      <c r="W21" s="380"/>
      <c r="X21" s="25" t="s">
        <v>196</v>
      </c>
      <c r="Y21" s="335">
        <v>193600</v>
      </c>
      <c r="Z21" s="451">
        <f t="shared" si="4"/>
        <v>193600</v>
      </c>
      <c r="AA21" s="58" t="str">
        <f>IFERROR(IF(X21="ー", "", ROUNDDOWN(Y21*VLOOKUP(N21,【参考】数式用!$V$2:$AG$52,MATCH(X21,【参考】数式用!$AB$4:$AG$4)+6,FALSE)*0.5, 0)), "")</f>
        <v/>
      </c>
      <c r="AB21" s="337"/>
      <c r="AC21" s="468"/>
      <c r="AD21" s="390" t="s">
        <v>195</v>
      </c>
      <c r="AE21" s="267" t="str">
        <f>IF(N21="","",VLOOKUP(N21,【参考】数式用!$A$3:$N$59,14,FALSE))</f>
        <v>加算対象外</v>
      </c>
      <c r="AF21" s="267" t="str">
        <f>IFERROR(VLOOKUP(N21,【参考】数式用!$A$3:$N$59,14,FALSE),"")&amp;"_4_5"</f>
        <v>加算対象外_4_5</v>
      </c>
      <c r="AG21" s="267" t="str">
        <f>IFERROR(VLOOKUP(N21,【参考】数式用!$A$3:$N$59,14,FALSE),"")&amp;"_6"</f>
        <v>加算対象外_6</v>
      </c>
      <c r="AH21" s="268" t="str">
        <f>IFERROR(VLOOKUP(N21,【参考】数式用!$AI$2:$AJ$52, 2, FALSE), "")</f>
        <v/>
      </c>
      <c r="AI21" s="269" t="str">
        <f t="shared" si="0"/>
        <v/>
      </c>
      <c r="AJ21" s="270" t="str">
        <f t="shared" si="1"/>
        <v/>
      </c>
      <c r="AK21" s="54" t="str">
        <f t="shared" si="2"/>
        <v>障害児相談支援R8</v>
      </c>
      <c r="AL21" s="54" t="str">
        <f t="shared" si="5"/>
        <v/>
      </c>
      <c r="AM21" s="55">
        <f>IF(O21="",Q21,IFERROR(IFERROR(ROUNDDOWN(Q21*VLOOKUP(N21,【参考】数式用!$A$5:$F$43,MATCH('別紙様式3-2（処遇改善加算　個票）'!P21,【参考】数式用!$C$4:$F$4,0)+2,FALSE)/VLOOKUP('別紙様式3-2（処遇改善加算　個票）'!N21,【参考】数式用!$A$5:$F$43,MATCH('別紙様式3-2（処遇改善加算　個票）'!O21,【参考】数式用!$C$4:$F$4,0)+2,FALSE),0),"")-Q21,""))</f>
        <v>0</v>
      </c>
      <c r="AN21" s="454">
        <f>IF(O21="",Y21,IFERROR(IFERROR(ROUNDDOWN(Y21*VLOOKUP(N21,【参考】数式用!$A$50:$I$88,MATCH('別紙様式3-2（処遇改善加算　個票）'!X21,【参考】数式用!$C$49:$I$49,0)+2,FALSE)/VLOOKUP('別紙様式3-2（処遇改善加算　個票）'!N21,【参考】数式用!$A$5:$F$43,MATCH('別紙様式3-2（処遇改善加算　個票）'!O21,【参考】数式用!$C$4:$F$4,0)+2,FALSE),0),"")-Y21,""))</f>
        <v>193600</v>
      </c>
      <c r="AO21" s="454" t="str">
        <f t="shared" si="6"/>
        <v/>
      </c>
      <c r="AP21" s="483" t="str">
        <f>IF(AO21="","",ROUNDDOWN(Y21*VLOOKUP(N21,【参考】数式用!$V$50:$Y$88,MATCH('別紙様式3-2（処遇改善加算　個票）'!X21,【参考】数式用!$X$49:$Y$49,0)+2,FALSE),0))</f>
        <v/>
      </c>
    </row>
    <row r="22" spans="1:46" ht="40.15" customHeight="1">
      <c r="A22" s="56">
        <v>8</v>
      </c>
      <c r="B22" s="897" t="str">
        <f>IF(基本情報入力シート!C47="","",基本情報入力シート!C47)</f>
        <v/>
      </c>
      <c r="C22" s="898"/>
      <c r="D22" s="898"/>
      <c r="E22" s="898"/>
      <c r="F22" s="898"/>
      <c r="G22" s="898"/>
      <c r="H22" s="898"/>
      <c r="I22" s="899"/>
      <c r="J22" s="255" t="str">
        <f>IF(基本情報入力シート!M47="","",基本情報入力シート!M47)</f>
        <v/>
      </c>
      <c r="K22" s="256" t="str">
        <f>IF(基本情報入力シート!R47="","",基本情報入力シート!R47)</f>
        <v/>
      </c>
      <c r="L22" s="256" t="str">
        <f>IF(基本情報入力シート!W47="","",基本情報入力シート!W47)</f>
        <v/>
      </c>
      <c r="M22" s="255" t="str">
        <f>IF(基本情報入力シート!X47="","",基本情報入力シート!X47)</f>
        <v/>
      </c>
      <c r="N22" s="330" t="str">
        <f>IF(基本情報入力シート!Y47="","",基本情報入力シート!Y47)</f>
        <v/>
      </c>
      <c r="O22" s="445"/>
      <c r="P22" s="412"/>
      <c r="Q22" s="334"/>
      <c r="R22" s="405">
        <f t="shared" si="3"/>
        <v>0</v>
      </c>
      <c r="S22" s="57" t="str">
        <f>IFERROR(ROUNDDOWN(Q22*VLOOKUP(N22,【参考】数式用!$V$2:$AA$59,MATCH(P22,【参考】数式用!$X$4:$AA$4)+2,FALSE)*0.5, 0), "")</f>
        <v/>
      </c>
      <c r="T22" s="24"/>
      <c r="U22" s="896"/>
      <c r="V22" s="896"/>
      <c r="W22" s="380"/>
      <c r="X22" s="25"/>
      <c r="Y22" s="335"/>
      <c r="Z22" s="451">
        <f t="shared" si="4"/>
        <v>0</v>
      </c>
      <c r="AA22" s="58" t="str">
        <f>IFERROR(IF(X22="ー", "", ROUNDDOWN(Y22*VLOOKUP(N22,【参考】数式用!$V$2:$AG$52,MATCH(X22,【参考】数式用!$AB$4:$AG$4)+6,FALSE)*0.5, 0)), "")</f>
        <v/>
      </c>
      <c r="AB22" s="337"/>
      <c r="AC22" s="337"/>
      <c r="AD22" s="380"/>
      <c r="AE22" s="267" t="str">
        <f>IF(N22="","",VLOOKUP(N22,【参考】数式用!$A$3:$N$59,14,FALSE))</f>
        <v/>
      </c>
      <c r="AF22" s="267" t="str">
        <f>IFERROR(VLOOKUP(N22,【参考】数式用!$A$3:$N$59,14,FALSE),"")&amp;"_4_5"</f>
        <v>_4_5</v>
      </c>
      <c r="AG22" s="267" t="str">
        <f>IFERROR(VLOOKUP(N22,【参考】数式用!$A$3:$N$59,14,FALSE),"")&amp;"_6"</f>
        <v>_6</v>
      </c>
      <c r="AH22" s="268" t="str">
        <f>IFERROR(VLOOKUP(N22,【参考】数式用!$AI$2:$AJ$52, 2, FALSE), "")</f>
        <v/>
      </c>
      <c r="AI22" s="269" t="str">
        <f t="shared" si="0"/>
        <v/>
      </c>
      <c r="AJ22" s="270" t="str">
        <f t="shared" si="1"/>
        <v/>
      </c>
      <c r="AK22" s="54" t="str">
        <f t="shared" si="2"/>
        <v>R8</v>
      </c>
      <c r="AL22" s="54" t="str">
        <f t="shared" si="5"/>
        <v/>
      </c>
      <c r="AM22" s="55">
        <f>IF(O22="",Q22,IFERROR(IFERROR(ROUNDDOWN(Q22*VLOOKUP(N22,【参考】数式用!$A$5:$F$43,MATCH('別紙様式3-2（処遇改善加算　個票）'!P22,【参考】数式用!$C$4:$F$4,0)+2,FALSE)/VLOOKUP('別紙様式3-2（処遇改善加算　個票）'!N22,【参考】数式用!$A$5:$F$43,MATCH('別紙様式3-2（処遇改善加算　個票）'!O22,【参考】数式用!$C$4:$F$4,0)+2,FALSE),0),"")-Q22,""))</f>
        <v>0</v>
      </c>
      <c r="AN22" s="454">
        <f>IF(O22="",Y22,IFERROR(IFERROR(ROUNDDOWN(Y22*VLOOKUP(N22,【参考】数式用!$A$50:$I$88,MATCH('別紙様式3-2（処遇改善加算　個票）'!X22,【参考】数式用!$C$49:$I$49,0)+2,FALSE)/VLOOKUP('別紙様式3-2（処遇改善加算　個票）'!N22,【参考】数式用!$A$5:$F$43,MATCH('別紙様式3-2（処遇改善加算　個票）'!O22,【参考】数式用!$C$4:$F$4,0)+2,FALSE),0),"")-Y22,""))</f>
        <v>0</v>
      </c>
      <c r="AO22" s="454" t="str">
        <f t="shared" si="6"/>
        <v/>
      </c>
      <c r="AP22" s="483" t="str">
        <f>IF(AO22="","",ROUNDDOWN(Y22*VLOOKUP(N22,【参考】数式用!$V$50:$Y$88,MATCH('別紙様式3-2（処遇改善加算　個票）'!X22,【参考】数式用!$X$49:$Y$49,0)+2,FALSE),0))</f>
        <v/>
      </c>
    </row>
    <row r="23" spans="1:46" ht="40.15" customHeight="1">
      <c r="A23" s="56">
        <v>9</v>
      </c>
      <c r="B23" s="897" t="str">
        <f>IF(基本情報入力シート!C48="","",基本情報入力シート!C48)</f>
        <v/>
      </c>
      <c r="C23" s="898"/>
      <c r="D23" s="898"/>
      <c r="E23" s="898"/>
      <c r="F23" s="898"/>
      <c r="G23" s="898"/>
      <c r="H23" s="898"/>
      <c r="I23" s="899"/>
      <c r="J23" s="255" t="str">
        <f>IF(基本情報入力シート!M48="","",基本情報入力シート!M48)</f>
        <v/>
      </c>
      <c r="K23" s="256" t="str">
        <f>IF(基本情報入力シート!R48="","",基本情報入力シート!R48)</f>
        <v/>
      </c>
      <c r="L23" s="256" t="str">
        <f>IF(基本情報入力シート!W48="","",基本情報入力シート!W48)</f>
        <v/>
      </c>
      <c r="M23" s="255" t="str">
        <f>IF(基本情報入力シート!X48="","",基本情報入力シート!X48)</f>
        <v/>
      </c>
      <c r="N23" s="330" t="str">
        <f>IF(基本情報入力シート!Y48="","",基本情報入力シート!Y48)</f>
        <v/>
      </c>
      <c r="O23" s="445"/>
      <c r="P23" s="412"/>
      <c r="Q23" s="334"/>
      <c r="R23" s="405">
        <f t="shared" si="3"/>
        <v>0</v>
      </c>
      <c r="S23" s="57" t="str">
        <f>IFERROR(ROUNDDOWN(Q23*VLOOKUP(N23,【参考】数式用!$V$2:$AA$59,MATCH(P23,【参考】数式用!$X$4:$AA$4)+2,FALSE)*0.5, 0), "")</f>
        <v/>
      </c>
      <c r="T23" s="24"/>
      <c r="U23" s="896"/>
      <c r="V23" s="896"/>
      <c r="W23" s="380"/>
      <c r="X23" s="25"/>
      <c r="Y23" s="335"/>
      <c r="Z23" s="451">
        <f t="shared" si="4"/>
        <v>0</v>
      </c>
      <c r="AA23" s="58" t="str">
        <f>IFERROR(IF(X23="ー", "", ROUNDDOWN(Y23*VLOOKUP(N23,【参考】数式用!$V$2:$AG$52,MATCH(X23,【参考】数式用!$AB$4:$AG$4)+6,FALSE)*0.5, 0)), "")</f>
        <v/>
      </c>
      <c r="AB23" s="337"/>
      <c r="AC23" s="337"/>
      <c r="AD23" s="380"/>
      <c r="AE23" s="267" t="str">
        <f>IF(N23="","",VLOOKUP(N23,【参考】数式用!$A$3:$N$59,14,FALSE))</f>
        <v/>
      </c>
      <c r="AF23" s="267" t="str">
        <f>IFERROR(VLOOKUP(N23,【参考】数式用!$A$3:$N$59,14,FALSE),"")&amp;"_4_5"</f>
        <v>_4_5</v>
      </c>
      <c r="AG23" s="267" t="str">
        <f>IFERROR(VLOOKUP(N23,【参考】数式用!$A$3:$N$59,14,FALSE),"")&amp;"_6"</f>
        <v>_6</v>
      </c>
      <c r="AH23" s="268" t="str">
        <f>IFERROR(VLOOKUP(N23,【参考】数式用!$AI$2:$AJ$52, 2, FALSE), "")</f>
        <v/>
      </c>
      <c r="AI23" s="269" t="str">
        <f t="shared" si="0"/>
        <v/>
      </c>
      <c r="AJ23" s="270" t="str">
        <f t="shared" si="1"/>
        <v/>
      </c>
      <c r="AK23" s="54" t="str">
        <f t="shared" si="2"/>
        <v>R8</v>
      </c>
      <c r="AL23" s="54" t="str">
        <f t="shared" si="5"/>
        <v/>
      </c>
      <c r="AM23" s="55">
        <f>IF(O23="",Q23,IFERROR(IFERROR(ROUNDDOWN(Q23*VLOOKUP(N23,【参考】数式用!$A$5:$F$43,MATCH('別紙様式3-2（処遇改善加算　個票）'!P23,【参考】数式用!$C$4:$F$4,0)+2,FALSE)/VLOOKUP('別紙様式3-2（処遇改善加算　個票）'!N23,【参考】数式用!$A$5:$F$43,MATCH('別紙様式3-2（処遇改善加算　個票）'!O23,【参考】数式用!$C$4:$F$4,0)+2,FALSE),0),"")-Q23,""))</f>
        <v>0</v>
      </c>
      <c r="AN23" s="454">
        <f>IF(O23="",Y23,IFERROR(IFERROR(ROUNDDOWN(Y23*VLOOKUP(N23,【参考】数式用!$A$50:$I$88,MATCH('別紙様式3-2（処遇改善加算　個票）'!X23,【参考】数式用!$C$49:$I$49,0)+2,FALSE)/VLOOKUP('別紙様式3-2（処遇改善加算　個票）'!N23,【参考】数式用!$A$5:$F$43,MATCH('別紙様式3-2（処遇改善加算　個票）'!O23,【参考】数式用!$C$4:$F$4,0)+2,FALSE),0),"")-Y23,""))</f>
        <v>0</v>
      </c>
      <c r="AO23" s="454" t="str">
        <f t="shared" si="6"/>
        <v/>
      </c>
      <c r="AP23" s="483" t="str">
        <f>IF(AO23="","",ROUNDDOWN(Y23*VLOOKUP(N23,【参考】数式用!$V$50:$Y$88,MATCH('別紙様式3-2（処遇改善加算　個票）'!X23,【参考】数式用!$X$49:$Y$49,0)+2,FALSE),0))</f>
        <v/>
      </c>
    </row>
    <row r="24" spans="1:46" ht="40.15" customHeight="1">
      <c r="A24" s="56">
        <v>10</v>
      </c>
      <c r="B24" s="897" t="str">
        <f>IF(基本情報入力シート!C49="","",基本情報入力シート!C49)</f>
        <v/>
      </c>
      <c r="C24" s="898"/>
      <c r="D24" s="898"/>
      <c r="E24" s="898"/>
      <c r="F24" s="898"/>
      <c r="G24" s="898"/>
      <c r="H24" s="898"/>
      <c r="I24" s="899"/>
      <c r="J24" s="255" t="str">
        <f>IF(基本情報入力シート!M49="","",基本情報入力シート!M49)</f>
        <v/>
      </c>
      <c r="K24" s="256" t="str">
        <f>IF(基本情報入力シート!R49="","",基本情報入力シート!R49)</f>
        <v/>
      </c>
      <c r="L24" s="256" t="str">
        <f>IF(基本情報入力シート!W49="","",基本情報入力シート!W49)</f>
        <v/>
      </c>
      <c r="M24" s="255" t="str">
        <f>IF(基本情報入力シート!X49="","",基本情報入力シート!X49)</f>
        <v/>
      </c>
      <c r="N24" s="330" t="str">
        <f>IF(基本情報入力シート!Y49="","",基本情報入力シート!Y49)</f>
        <v/>
      </c>
      <c r="O24" s="445"/>
      <c r="P24" s="412"/>
      <c r="Q24" s="334"/>
      <c r="R24" s="405">
        <f t="shared" si="3"/>
        <v>0</v>
      </c>
      <c r="S24" s="57" t="str">
        <f>IFERROR(ROUNDDOWN(Q24*VLOOKUP(N24,【参考】数式用!$V$2:$AA$59,MATCH(P24,【参考】数式用!$X$4:$AA$4)+2,FALSE)*0.5, 0), "")</f>
        <v/>
      </c>
      <c r="T24" s="24"/>
      <c r="U24" s="896"/>
      <c r="V24" s="896"/>
      <c r="W24" s="380"/>
      <c r="X24" s="25"/>
      <c r="Y24" s="335"/>
      <c r="Z24" s="451">
        <f t="shared" si="4"/>
        <v>0</v>
      </c>
      <c r="AA24" s="58" t="str">
        <f>IFERROR(IF(X24="ー", "", ROUNDDOWN(Y24*VLOOKUP(N24,【参考】数式用!$V$2:$AG$52,MATCH(X24,【参考】数式用!$AB$4:$AG$4)+6,FALSE)*0.5, 0)), "")</f>
        <v/>
      </c>
      <c r="AB24" s="337"/>
      <c r="AC24" s="337"/>
      <c r="AD24" s="380"/>
      <c r="AE24" s="267" t="str">
        <f>IF(N24="","",VLOOKUP(N24,【参考】数式用!$A$3:$N$59,14,FALSE))</f>
        <v/>
      </c>
      <c r="AF24" s="267" t="str">
        <f>IFERROR(VLOOKUP(N24,【参考】数式用!$A$3:$N$59,14,FALSE),"")&amp;"_4_5"</f>
        <v>_4_5</v>
      </c>
      <c r="AG24" s="267" t="str">
        <f>IFERROR(VLOOKUP(N24,【参考】数式用!$A$3:$N$59,14,FALSE),"")&amp;"_6"</f>
        <v>_6</v>
      </c>
      <c r="AH24" s="268" t="str">
        <f>IFERROR(VLOOKUP(N24,【参考】数式用!$AI$2:$AJ$52, 2, FALSE), "")</f>
        <v/>
      </c>
      <c r="AI24" s="269" t="str">
        <f t="shared" si="0"/>
        <v/>
      </c>
      <c r="AJ24" s="270" t="str">
        <f t="shared" si="1"/>
        <v/>
      </c>
      <c r="AK24" s="54" t="str">
        <f t="shared" si="2"/>
        <v>R8</v>
      </c>
      <c r="AL24" s="54" t="str">
        <f t="shared" si="5"/>
        <v/>
      </c>
      <c r="AM24" s="55">
        <f>IF(O24="",Q24,IFERROR(IFERROR(ROUNDDOWN(Q24*VLOOKUP(N24,【参考】数式用!$A$5:$F$43,MATCH('別紙様式3-2（処遇改善加算　個票）'!P24,【参考】数式用!$C$4:$F$4,0)+2,FALSE)/VLOOKUP('別紙様式3-2（処遇改善加算　個票）'!N24,【参考】数式用!$A$5:$F$43,MATCH('別紙様式3-2（処遇改善加算　個票）'!O24,【参考】数式用!$C$4:$F$4,0)+2,FALSE),0),"")-Q24,""))</f>
        <v>0</v>
      </c>
      <c r="AN24" s="454">
        <f>IF(O24="",Y24,IFERROR(IFERROR(ROUNDDOWN(Y24*VLOOKUP(N24,【参考】数式用!$A$50:$I$88,MATCH('別紙様式3-2（処遇改善加算　個票）'!X24,【参考】数式用!$C$49:$I$49,0)+2,FALSE)/VLOOKUP('別紙様式3-2（処遇改善加算　個票）'!N24,【参考】数式用!$A$5:$F$43,MATCH('別紙様式3-2（処遇改善加算　個票）'!O24,【参考】数式用!$C$4:$F$4,0)+2,FALSE),0),"")-Y24,""))</f>
        <v>0</v>
      </c>
      <c r="AO24" s="454" t="str">
        <f t="shared" si="6"/>
        <v/>
      </c>
      <c r="AP24" s="483" t="str">
        <f>IF(AO24="","",ROUNDDOWN(Y24*VLOOKUP(N24,【参考】数式用!$V$50:$Y$88,MATCH('別紙様式3-2（処遇改善加算　個票）'!X24,【参考】数式用!$X$49:$Y$49,0)+2,FALSE),0))</f>
        <v/>
      </c>
    </row>
    <row r="25" spans="1:46" ht="40.15" customHeight="1">
      <c r="A25" s="56">
        <v>11</v>
      </c>
      <c r="B25" s="897" t="str">
        <f>IF(基本情報入力シート!C50="","",基本情報入力シート!C50)</f>
        <v/>
      </c>
      <c r="C25" s="898"/>
      <c r="D25" s="898"/>
      <c r="E25" s="898"/>
      <c r="F25" s="898"/>
      <c r="G25" s="898"/>
      <c r="H25" s="898"/>
      <c r="I25" s="899"/>
      <c r="J25" s="255" t="str">
        <f>IF(基本情報入力シート!M50="","",基本情報入力シート!M50)</f>
        <v/>
      </c>
      <c r="K25" s="256" t="str">
        <f>IF(基本情報入力シート!R50="","",基本情報入力シート!R50)</f>
        <v/>
      </c>
      <c r="L25" s="256" t="str">
        <f>IF(基本情報入力シート!W50="","",基本情報入力シート!W50)</f>
        <v/>
      </c>
      <c r="M25" s="255" t="str">
        <f>IF(基本情報入力シート!X50="","",基本情報入力シート!X50)</f>
        <v/>
      </c>
      <c r="N25" s="330" t="str">
        <f>IF(基本情報入力シート!Y50="","",基本情報入力シート!Y50)</f>
        <v/>
      </c>
      <c r="O25" s="445"/>
      <c r="P25" s="412"/>
      <c r="Q25" s="334"/>
      <c r="R25" s="405">
        <f t="shared" si="3"/>
        <v>0</v>
      </c>
      <c r="S25" s="57" t="str">
        <f>IFERROR(ROUNDDOWN(Q25*VLOOKUP(N25,【参考】数式用!$V$2:$AA$59,MATCH(P25,【参考】数式用!$X$4:$AA$4)+2,FALSE)*0.5, 0), "")</f>
        <v/>
      </c>
      <c r="T25" s="24"/>
      <c r="U25" s="896"/>
      <c r="V25" s="896"/>
      <c r="W25" s="380"/>
      <c r="X25" s="25"/>
      <c r="Y25" s="335"/>
      <c r="Z25" s="451">
        <f t="shared" si="4"/>
        <v>0</v>
      </c>
      <c r="AA25" s="58" t="str">
        <f>IFERROR(IF(X25="ー", "", ROUNDDOWN(Y25*VLOOKUP(N25,【参考】数式用!$V$2:$AG$52,MATCH(X25,【参考】数式用!$AB$4:$AG$4)+6,FALSE)*0.5, 0)), "")</f>
        <v/>
      </c>
      <c r="AB25" s="337"/>
      <c r="AC25" s="337"/>
      <c r="AD25" s="380"/>
      <c r="AE25" s="267" t="str">
        <f>IF(N25="","",VLOOKUP(N25,【参考】数式用!$A$3:$N$59,14,FALSE))</f>
        <v/>
      </c>
      <c r="AF25" s="267" t="str">
        <f>IFERROR(VLOOKUP(N25,【参考】数式用!$A$3:$N$59,14,FALSE),"")&amp;"_4_5"</f>
        <v>_4_5</v>
      </c>
      <c r="AG25" s="267" t="str">
        <f>IFERROR(VLOOKUP(N25,【参考】数式用!$A$3:$N$59,14,FALSE),"")&amp;"_6"</f>
        <v>_6</v>
      </c>
      <c r="AH25" s="268" t="str">
        <f>IFERROR(VLOOKUP(N25,【参考】数式用!$AI$2:$AJ$52, 2, FALSE), "")</f>
        <v/>
      </c>
      <c r="AI25" s="269" t="str">
        <f t="shared" si="0"/>
        <v/>
      </c>
      <c r="AJ25" s="270" t="str">
        <f t="shared" si="1"/>
        <v/>
      </c>
      <c r="AK25" s="54" t="str">
        <f t="shared" si="2"/>
        <v>R8</v>
      </c>
      <c r="AL25" s="54" t="str">
        <f t="shared" si="5"/>
        <v/>
      </c>
      <c r="AM25" s="55">
        <f>IF(O25="",Q25,IFERROR(IFERROR(ROUNDDOWN(Q25*VLOOKUP(N25,【参考】数式用!$A$5:$F$43,MATCH('別紙様式3-2（処遇改善加算　個票）'!P25,【参考】数式用!$C$4:$F$4,0)+2,FALSE)/VLOOKUP('別紙様式3-2（処遇改善加算　個票）'!N25,【参考】数式用!$A$5:$F$43,MATCH('別紙様式3-2（処遇改善加算　個票）'!O25,【参考】数式用!$C$4:$F$4,0)+2,FALSE),0),"")-Q25,""))</f>
        <v>0</v>
      </c>
      <c r="AN25" s="454">
        <f>IF(O25="",Y25,IFERROR(IFERROR(ROUNDDOWN(Y25*VLOOKUP(N25,【参考】数式用!$A$50:$I$88,MATCH('別紙様式3-2（処遇改善加算　個票）'!X25,【参考】数式用!$C$49:$I$49,0)+2,FALSE)/VLOOKUP('別紙様式3-2（処遇改善加算　個票）'!N25,【参考】数式用!$A$5:$F$43,MATCH('別紙様式3-2（処遇改善加算　個票）'!O25,【参考】数式用!$C$4:$F$4,0)+2,FALSE),0),"")-Y25,""))</f>
        <v>0</v>
      </c>
      <c r="AO25" s="454" t="str">
        <f t="shared" si="6"/>
        <v/>
      </c>
      <c r="AP25" s="483" t="str">
        <f>IF(AO25="","",ROUNDDOWN(Y25*VLOOKUP(N25,【参考】数式用!$V$50:$Y$88,MATCH('別紙様式3-2（処遇改善加算　個票）'!X25,【参考】数式用!$X$49:$Y$49,0)+2,FALSE),0))</f>
        <v/>
      </c>
    </row>
    <row r="26" spans="1:46" ht="40.15" customHeight="1">
      <c r="A26" s="56">
        <v>12</v>
      </c>
      <c r="B26" s="897" t="str">
        <f>IF(基本情報入力シート!C51="","",基本情報入力シート!C51)</f>
        <v/>
      </c>
      <c r="C26" s="898"/>
      <c r="D26" s="898"/>
      <c r="E26" s="898"/>
      <c r="F26" s="898"/>
      <c r="G26" s="898"/>
      <c r="H26" s="898"/>
      <c r="I26" s="899"/>
      <c r="J26" s="255" t="str">
        <f>IF(基本情報入力シート!M51="","",基本情報入力シート!M51)</f>
        <v/>
      </c>
      <c r="K26" s="256" t="str">
        <f>IF(基本情報入力シート!R51="","",基本情報入力シート!R51)</f>
        <v/>
      </c>
      <c r="L26" s="256" t="str">
        <f>IF(基本情報入力シート!W51="","",基本情報入力シート!W51)</f>
        <v/>
      </c>
      <c r="M26" s="255" t="str">
        <f>IF(基本情報入力シート!X51="","",基本情報入力シート!X51)</f>
        <v/>
      </c>
      <c r="N26" s="330" t="str">
        <f>IF(基本情報入力シート!Y51="","",基本情報入力シート!Y51)</f>
        <v/>
      </c>
      <c r="O26" s="445"/>
      <c r="P26" s="412"/>
      <c r="Q26" s="334"/>
      <c r="R26" s="405">
        <f t="shared" si="3"/>
        <v>0</v>
      </c>
      <c r="S26" s="57" t="str">
        <f>IFERROR(ROUNDDOWN(Q26*VLOOKUP(N26,【参考】数式用!$V$2:$AA$59,MATCH(P26,【参考】数式用!$X$4:$AA$4)+2,FALSE)*0.5, 0), "")</f>
        <v/>
      </c>
      <c r="T26" s="24"/>
      <c r="U26" s="896"/>
      <c r="V26" s="896"/>
      <c r="W26" s="380"/>
      <c r="X26" s="25"/>
      <c r="Y26" s="335"/>
      <c r="Z26" s="451">
        <f t="shared" si="4"/>
        <v>0</v>
      </c>
      <c r="AA26" s="58" t="str">
        <f>IFERROR(IF(X26="ー", "", ROUNDDOWN(Y26*VLOOKUP(N26,【参考】数式用!$V$2:$AG$52,MATCH(X26,【参考】数式用!$AB$4:$AG$4)+6,FALSE)*0.5, 0)), "")</f>
        <v/>
      </c>
      <c r="AB26" s="337"/>
      <c r="AC26" s="337"/>
      <c r="AD26" s="380"/>
      <c r="AE26" s="267" t="str">
        <f>IF(N26="","",VLOOKUP(N26,【参考】数式用!$A$3:$N$59,14,FALSE))</f>
        <v/>
      </c>
      <c r="AF26" s="267" t="str">
        <f>IFERROR(VLOOKUP(N26,【参考】数式用!$A$3:$N$59,14,FALSE),"")&amp;"_4_5"</f>
        <v>_4_5</v>
      </c>
      <c r="AG26" s="267" t="str">
        <f>IFERROR(VLOOKUP(N26,【参考】数式用!$A$3:$N$59,14,FALSE),"")&amp;"_6"</f>
        <v>_6</v>
      </c>
      <c r="AH26" s="268" t="str">
        <f>IFERROR(VLOOKUP(N26,【参考】数式用!$AI$2:$AJ$52, 2, FALSE), "")</f>
        <v/>
      </c>
      <c r="AI26" s="269" t="str">
        <f t="shared" si="0"/>
        <v/>
      </c>
      <c r="AJ26" s="270" t="str">
        <f t="shared" si="1"/>
        <v/>
      </c>
      <c r="AK26" s="54" t="str">
        <f t="shared" si="2"/>
        <v>R8</v>
      </c>
      <c r="AL26" s="54" t="str">
        <f t="shared" si="5"/>
        <v/>
      </c>
      <c r="AM26" s="55">
        <f>IF(O26="",Q26,IFERROR(IFERROR(ROUNDDOWN(Q26*VLOOKUP(N26,【参考】数式用!$A$5:$F$43,MATCH('別紙様式3-2（処遇改善加算　個票）'!P26,【参考】数式用!$C$4:$F$4,0)+2,FALSE)/VLOOKUP('別紙様式3-2（処遇改善加算　個票）'!N26,【参考】数式用!$A$5:$F$43,MATCH('別紙様式3-2（処遇改善加算　個票）'!O26,【参考】数式用!$C$4:$F$4,0)+2,FALSE),0),"")-Q26,""))</f>
        <v>0</v>
      </c>
      <c r="AN26" s="454">
        <f>IF(O26="",Y26,IFERROR(IFERROR(ROUNDDOWN(Y26*VLOOKUP(N26,【参考】数式用!$A$50:$I$88,MATCH('別紙様式3-2（処遇改善加算　個票）'!X26,【参考】数式用!$C$49:$I$49,0)+2,FALSE)/VLOOKUP('別紙様式3-2（処遇改善加算　個票）'!N26,【参考】数式用!$A$5:$F$43,MATCH('別紙様式3-2（処遇改善加算　個票）'!O26,【参考】数式用!$C$4:$F$4,0)+2,FALSE),0),"")-Y26,""))</f>
        <v>0</v>
      </c>
      <c r="AO26" s="454" t="str">
        <f t="shared" si="6"/>
        <v/>
      </c>
      <c r="AP26" s="483" t="str">
        <f>IF(AO26="","",ROUNDDOWN(Y26*VLOOKUP(N26,【参考】数式用!$V$50:$Y$88,MATCH('別紙様式3-2（処遇改善加算　個票）'!X26,【参考】数式用!$X$49:$Y$49,0)+2,FALSE),0))</f>
        <v/>
      </c>
    </row>
    <row r="27" spans="1:46" ht="40.15" customHeight="1">
      <c r="A27" s="56">
        <v>13</v>
      </c>
      <c r="B27" s="897" t="str">
        <f>IF(基本情報入力シート!C52="","",基本情報入力シート!C52)</f>
        <v/>
      </c>
      <c r="C27" s="898"/>
      <c r="D27" s="898"/>
      <c r="E27" s="898"/>
      <c r="F27" s="898"/>
      <c r="G27" s="898"/>
      <c r="H27" s="898"/>
      <c r="I27" s="899"/>
      <c r="J27" s="255" t="str">
        <f>IF(基本情報入力シート!M52="","",基本情報入力シート!M52)</f>
        <v/>
      </c>
      <c r="K27" s="256" t="str">
        <f>IF(基本情報入力シート!R52="","",基本情報入力シート!R52)</f>
        <v/>
      </c>
      <c r="L27" s="256" t="str">
        <f>IF(基本情報入力シート!W52="","",基本情報入力シート!W52)</f>
        <v/>
      </c>
      <c r="M27" s="255" t="str">
        <f>IF(基本情報入力シート!X52="","",基本情報入力シート!X52)</f>
        <v/>
      </c>
      <c r="N27" s="330" t="str">
        <f>IF(基本情報入力シート!Y52="","",基本情報入力シート!Y52)</f>
        <v/>
      </c>
      <c r="O27" s="445"/>
      <c r="P27" s="412"/>
      <c r="Q27" s="334"/>
      <c r="R27" s="405">
        <f t="shared" si="3"/>
        <v>0</v>
      </c>
      <c r="S27" s="57" t="str">
        <f>IFERROR(ROUNDDOWN(Q27*VLOOKUP(N27,【参考】数式用!$V$2:$AA$59,MATCH(P27,【参考】数式用!$X$4:$AA$4)+2,FALSE)*0.5, 0), "")</f>
        <v/>
      </c>
      <c r="T27" s="24"/>
      <c r="U27" s="896"/>
      <c r="V27" s="896"/>
      <c r="W27" s="380"/>
      <c r="X27" s="25"/>
      <c r="Y27" s="335"/>
      <c r="Z27" s="451">
        <f t="shared" si="4"/>
        <v>0</v>
      </c>
      <c r="AA27" s="58" t="str">
        <f>IFERROR(IF(X27="ー", "", ROUNDDOWN(Y27*VLOOKUP(N27,【参考】数式用!$V$2:$AG$52,MATCH(X27,【参考】数式用!$AB$4:$AG$4)+6,FALSE)*0.5, 0)), "")</f>
        <v/>
      </c>
      <c r="AB27" s="337"/>
      <c r="AC27" s="337"/>
      <c r="AD27" s="380"/>
      <c r="AE27" s="267" t="str">
        <f>IF(N27="","",VLOOKUP(N27,【参考】数式用!$A$3:$N$59,14,FALSE))</f>
        <v/>
      </c>
      <c r="AF27" s="267" t="str">
        <f>IFERROR(VLOOKUP(N27,【参考】数式用!$A$3:$N$59,14,FALSE),"")&amp;"_4_5"</f>
        <v>_4_5</v>
      </c>
      <c r="AG27" s="267" t="str">
        <f>IFERROR(VLOOKUP(N27,【参考】数式用!$A$3:$N$59,14,FALSE),"")&amp;"_6"</f>
        <v>_6</v>
      </c>
      <c r="AH27" s="268" t="str">
        <f>IFERROR(VLOOKUP(N27,【参考】数式用!$AI$2:$AJ$52, 2, FALSE), "")</f>
        <v/>
      </c>
      <c r="AI27" s="269" t="str">
        <f t="shared" si="0"/>
        <v/>
      </c>
      <c r="AJ27" s="270" t="str">
        <f t="shared" si="1"/>
        <v/>
      </c>
      <c r="AK27" s="54" t="str">
        <f t="shared" si="2"/>
        <v>R8</v>
      </c>
      <c r="AL27" s="54" t="str">
        <f t="shared" si="5"/>
        <v/>
      </c>
      <c r="AM27" s="55">
        <f>IF(O27="",Q27,IFERROR(IFERROR(ROUNDDOWN(Q27*VLOOKUP(N27,【参考】数式用!$A$5:$F$43,MATCH('別紙様式3-2（処遇改善加算　個票）'!P27,【参考】数式用!$C$4:$F$4,0)+2,FALSE)/VLOOKUP('別紙様式3-2（処遇改善加算　個票）'!N27,【参考】数式用!$A$5:$F$43,MATCH('別紙様式3-2（処遇改善加算　個票）'!O27,【参考】数式用!$C$4:$F$4,0)+2,FALSE),0),"")-Q27,""))</f>
        <v>0</v>
      </c>
      <c r="AN27" s="454">
        <f>IF(O27="",Y27,IFERROR(IFERROR(ROUNDDOWN(Y27*VLOOKUP(N27,【参考】数式用!$A$50:$I$88,MATCH('別紙様式3-2（処遇改善加算　個票）'!X27,【参考】数式用!$C$49:$I$49,0)+2,FALSE)/VLOOKUP('別紙様式3-2（処遇改善加算　個票）'!N27,【参考】数式用!$A$5:$F$43,MATCH('別紙様式3-2（処遇改善加算　個票）'!O27,【参考】数式用!$C$4:$F$4,0)+2,FALSE),0),"")-Y27,""))</f>
        <v>0</v>
      </c>
      <c r="AO27" s="454" t="str">
        <f t="shared" si="6"/>
        <v/>
      </c>
      <c r="AP27" s="483" t="str">
        <f>IF(AO27="","",ROUNDDOWN(Y27*VLOOKUP(N27,【参考】数式用!$V$50:$Y$88,MATCH('別紙様式3-2（処遇改善加算　個票）'!X27,【参考】数式用!$X$49:$Y$49,0)+2,FALSE),0))</f>
        <v/>
      </c>
    </row>
    <row r="28" spans="1:46" ht="40.15" customHeight="1">
      <c r="A28" s="56">
        <v>14</v>
      </c>
      <c r="B28" s="897" t="str">
        <f>IF(基本情報入力シート!C53="","",基本情報入力シート!C53)</f>
        <v/>
      </c>
      <c r="C28" s="898"/>
      <c r="D28" s="898"/>
      <c r="E28" s="898"/>
      <c r="F28" s="898"/>
      <c r="G28" s="898"/>
      <c r="H28" s="898"/>
      <c r="I28" s="899"/>
      <c r="J28" s="255" t="str">
        <f>IF(基本情報入力シート!M53="","",基本情報入力シート!M53)</f>
        <v/>
      </c>
      <c r="K28" s="256" t="str">
        <f>IF(基本情報入力シート!R53="","",基本情報入力シート!R53)</f>
        <v/>
      </c>
      <c r="L28" s="256" t="str">
        <f>IF(基本情報入力シート!W53="","",基本情報入力シート!W53)</f>
        <v/>
      </c>
      <c r="M28" s="255" t="str">
        <f>IF(基本情報入力シート!X53="","",基本情報入力シート!X53)</f>
        <v/>
      </c>
      <c r="N28" s="330" t="str">
        <f>IF(基本情報入力シート!Y53="","",基本情報入力シート!Y53)</f>
        <v/>
      </c>
      <c r="O28" s="445"/>
      <c r="P28" s="412"/>
      <c r="Q28" s="334"/>
      <c r="R28" s="405">
        <f t="shared" si="3"/>
        <v>0</v>
      </c>
      <c r="S28" s="57" t="str">
        <f>IFERROR(ROUNDDOWN(Q28*VLOOKUP(N28,【参考】数式用!$V$2:$AA$59,MATCH(P28,【参考】数式用!$X$4:$AA$4)+2,FALSE)*0.5, 0), "")</f>
        <v/>
      </c>
      <c r="T28" s="24"/>
      <c r="U28" s="896"/>
      <c r="V28" s="896"/>
      <c r="W28" s="380"/>
      <c r="X28" s="25"/>
      <c r="Y28" s="335"/>
      <c r="Z28" s="451">
        <f t="shared" si="4"/>
        <v>0</v>
      </c>
      <c r="AA28" s="58" t="str">
        <f>IFERROR(IF(X28="ー", "", ROUNDDOWN(Y28*VLOOKUP(N28,【参考】数式用!$V$2:$AG$52,MATCH(X28,【参考】数式用!$AB$4:$AG$4)+6,FALSE)*0.5, 0)), "")</f>
        <v/>
      </c>
      <c r="AB28" s="337"/>
      <c r="AC28" s="337"/>
      <c r="AD28" s="380"/>
      <c r="AE28" s="267" t="str">
        <f>IF(N28="","",VLOOKUP(N28,【参考】数式用!$A$3:$N$59,14,FALSE))</f>
        <v/>
      </c>
      <c r="AF28" s="267" t="str">
        <f>IFERROR(VLOOKUP(N28,【参考】数式用!$A$3:$N$59,14,FALSE),"")&amp;"_4_5"</f>
        <v>_4_5</v>
      </c>
      <c r="AG28" s="267" t="str">
        <f>IFERROR(VLOOKUP(N28,【参考】数式用!$A$3:$N$59,14,FALSE),"")&amp;"_6"</f>
        <v>_6</v>
      </c>
      <c r="AH28" s="268" t="str">
        <f>IFERROR(VLOOKUP(N28,【参考】数式用!$AI$2:$AJ$52, 2, FALSE), "")</f>
        <v/>
      </c>
      <c r="AI28" s="269" t="str">
        <f t="shared" si="0"/>
        <v/>
      </c>
      <c r="AJ28" s="270" t="str">
        <f t="shared" si="1"/>
        <v/>
      </c>
      <c r="AK28" s="54" t="str">
        <f t="shared" si="2"/>
        <v>R8</v>
      </c>
      <c r="AL28" s="54" t="str">
        <f t="shared" si="5"/>
        <v/>
      </c>
      <c r="AM28" s="55">
        <f>IF(O28="",Q28,IFERROR(IFERROR(ROUNDDOWN(Q28*VLOOKUP(N28,【参考】数式用!$A$5:$F$43,MATCH('別紙様式3-2（処遇改善加算　個票）'!P28,【参考】数式用!$C$4:$F$4,0)+2,FALSE)/VLOOKUP('別紙様式3-2（処遇改善加算　個票）'!N28,【参考】数式用!$A$5:$F$43,MATCH('別紙様式3-2（処遇改善加算　個票）'!O28,【参考】数式用!$C$4:$F$4,0)+2,FALSE),0),"")-Q28,""))</f>
        <v>0</v>
      </c>
      <c r="AN28" s="454">
        <f>IF(O28="",Y28,IFERROR(IFERROR(ROUNDDOWN(Y28*VLOOKUP(N28,【参考】数式用!$A$50:$I$88,MATCH('別紙様式3-2（処遇改善加算　個票）'!X28,【参考】数式用!$C$49:$I$49,0)+2,FALSE)/VLOOKUP('別紙様式3-2（処遇改善加算　個票）'!N28,【参考】数式用!$A$5:$F$43,MATCH('別紙様式3-2（処遇改善加算　個票）'!O28,【参考】数式用!$C$4:$F$4,0)+2,FALSE),0),"")-Y28,""))</f>
        <v>0</v>
      </c>
      <c r="AO28" s="454" t="str">
        <f t="shared" si="6"/>
        <v/>
      </c>
      <c r="AP28" s="483" t="str">
        <f>IF(AO28="","",ROUNDDOWN(Y28*VLOOKUP(N28,【参考】数式用!$V$50:$Y$88,MATCH('別紙様式3-2（処遇改善加算　個票）'!X28,【参考】数式用!$X$49:$Y$49,0)+2,FALSE),0))</f>
        <v/>
      </c>
    </row>
    <row r="29" spans="1:46" ht="40.15" customHeight="1">
      <c r="A29" s="56">
        <v>15</v>
      </c>
      <c r="B29" s="897" t="str">
        <f>IF(基本情報入力シート!C54="","",基本情報入力シート!C54)</f>
        <v/>
      </c>
      <c r="C29" s="898"/>
      <c r="D29" s="898"/>
      <c r="E29" s="898"/>
      <c r="F29" s="898"/>
      <c r="G29" s="898"/>
      <c r="H29" s="898"/>
      <c r="I29" s="899"/>
      <c r="J29" s="255" t="str">
        <f>IF(基本情報入力シート!M54="","",基本情報入力シート!M54)</f>
        <v/>
      </c>
      <c r="K29" s="256" t="str">
        <f>IF(基本情報入力シート!R54="","",基本情報入力シート!R54)</f>
        <v/>
      </c>
      <c r="L29" s="256" t="str">
        <f>IF(基本情報入力シート!W54="","",基本情報入力シート!W54)</f>
        <v/>
      </c>
      <c r="M29" s="255" t="str">
        <f>IF(基本情報入力シート!X54="","",基本情報入力シート!X54)</f>
        <v/>
      </c>
      <c r="N29" s="330" t="str">
        <f>IF(基本情報入力シート!Y54="","",基本情報入力シート!Y54)</f>
        <v/>
      </c>
      <c r="O29" s="445"/>
      <c r="P29" s="412"/>
      <c r="Q29" s="334"/>
      <c r="R29" s="405">
        <f t="shared" si="3"/>
        <v>0</v>
      </c>
      <c r="S29" s="57" t="str">
        <f>IFERROR(ROUNDDOWN(Q29*VLOOKUP(N29,【参考】数式用!$V$2:$AA$59,MATCH(P29,【参考】数式用!$X$4:$AA$4)+2,FALSE)*0.5, 0), "")</f>
        <v/>
      </c>
      <c r="T29" s="24"/>
      <c r="U29" s="896"/>
      <c r="V29" s="896"/>
      <c r="W29" s="380"/>
      <c r="X29" s="25"/>
      <c r="Y29" s="335"/>
      <c r="Z29" s="451">
        <f t="shared" si="4"/>
        <v>0</v>
      </c>
      <c r="AA29" s="58" t="str">
        <f>IFERROR(IF(X29="ー", "", ROUNDDOWN(Y29*VLOOKUP(N29,【参考】数式用!$V$2:$AG$52,MATCH(X29,【参考】数式用!$AB$4:$AG$4)+6,FALSE)*0.5, 0)), "")</f>
        <v/>
      </c>
      <c r="AB29" s="337"/>
      <c r="AC29" s="337"/>
      <c r="AD29" s="380"/>
      <c r="AE29" s="267" t="str">
        <f>IF(N29="","",VLOOKUP(N29,【参考】数式用!$A$3:$N$59,14,FALSE))</f>
        <v/>
      </c>
      <c r="AF29" s="267" t="str">
        <f>IFERROR(VLOOKUP(N29,【参考】数式用!$A$3:$N$59,14,FALSE),"")&amp;"_4_5"</f>
        <v>_4_5</v>
      </c>
      <c r="AG29" s="267" t="str">
        <f>IFERROR(VLOOKUP(N29,【参考】数式用!$A$3:$N$59,14,FALSE),"")&amp;"_6"</f>
        <v>_6</v>
      </c>
      <c r="AH29" s="268" t="str">
        <f>IFERROR(VLOOKUP(N29,【参考】数式用!$AI$2:$AJ$52, 2, FALSE), "")</f>
        <v/>
      </c>
      <c r="AI29" s="269" t="str">
        <f t="shared" si="0"/>
        <v/>
      </c>
      <c r="AJ29" s="270" t="str">
        <f t="shared" si="1"/>
        <v/>
      </c>
      <c r="AK29" s="54" t="str">
        <f t="shared" si="2"/>
        <v>R8</v>
      </c>
      <c r="AL29" s="54" t="str">
        <f t="shared" si="5"/>
        <v/>
      </c>
      <c r="AM29" s="55">
        <f>IF(O29="",Q29,IFERROR(IFERROR(ROUNDDOWN(Q29*VLOOKUP(N29,【参考】数式用!$A$5:$F$43,MATCH('別紙様式3-2（処遇改善加算　個票）'!P29,【参考】数式用!$C$4:$F$4,0)+2,FALSE)/VLOOKUP('別紙様式3-2（処遇改善加算　個票）'!N29,【参考】数式用!$A$5:$F$43,MATCH('別紙様式3-2（処遇改善加算　個票）'!O29,【参考】数式用!$C$4:$F$4,0)+2,FALSE),0),"")-Q29,""))</f>
        <v>0</v>
      </c>
      <c r="AN29" s="454">
        <f>IF(O29="",Y29,IFERROR(IFERROR(ROUNDDOWN(Y29*VLOOKUP(N29,【参考】数式用!$A$50:$I$88,MATCH('別紙様式3-2（処遇改善加算　個票）'!X29,【参考】数式用!$C$49:$I$49,0)+2,FALSE)/VLOOKUP('別紙様式3-2（処遇改善加算　個票）'!N29,【参考】数式用!$A$5:$F$43,MATCH('別紙様式3-2（処遇改善加算　個票）'!O29,【参考】数式用!$C$4:$F$4,0)+2,FALSE),0),"")-Y29,""))</f>
        <v>0</v>
      </c>
      <c r="AO29" s="454" t="str">
        <f t="shared" si="6"/>
        <v/>
      </c>
      <c r="AP29" s="483" t="str">
        <f>IF(AO29="","",ROUNDDOWN(Y29*VLOOKUP(N29,【参考】数式用!$V$50:$Y$88,MATCH('別紙様式3-2（処遇改善加算　個票）'!X29,【参考】数式用!$X$49:$Y$49,0)+2,FALSE),0))</f>
        <v/>
      </c>
    </row>
    <row r="30" spans="1:46" ht="40.15" customHeight="1">
      <c r="A30" s="56">
        <v>16</v>
      </c>
      <c r="B30" s="897" t="str">
        <f>IF(基本情報入力シート!C55="","",基本情報入力シート!C55)</f>
        <v/>
      </c>
      <c r="C30" s="898"/>
      <c r="D30" s="898"/>
      <c r="E30" s="898"/>
      <c r="F30" s="898"/>
      <c r="G30" s="898"/>
      <c r="H30" s="898"/>
      <c r="I30" s="899"/>
      <c r="J30" s="256" t="str">
        <f>IF(基本情報入力シート!M55="","",基本情報入力シート!M55)</f>
        <v/>
      </c>
      <c r="K30" s="256" t="str">
        <f>IF(基本情報入力シート!R55="","",基本情報入力シート!R55)</f>
        <v/>
      </c>
      <c r="L30" s="256" t="str">
        <f>IF(基本情報入力シート!W55="","",基本情報入力シート!W55)</f>
        <v/>
      </c>
      <c r="M30" s="256" t="str">
        <f>IF(基本情報入力シート!X55="","",基本情報入力シート!X55)</f>
        <v/>
      </c>
      <c r="N30" s="330" t="str">
        <f>IF(基本情報入力シート!Y55="","",基本情報入力シート!Y55)</f>
        <v/>
      </c>
      <c r="O30" s="445"/>
      <c r="P30" s="412"/>
      <c r="Q30" s="334"/>
      <c r="R30" s="405">
        <f t="shared" si="3"/>
        <v>0</v>
      </c>
      <c r="S30" s="57" t="str">
        <f>IFERROR(ROUNDDOWN(Q30*VLOOKUP(N30,【参考】数式用!$V$2:$AA$59,MATCH(P30,【参考】数式用!$X$4:$AA$4)+2,FALSE)*0.5, 0), "")</f>
        <v/>
      </c>
      <c r="T30" s="24"/>
      <c r="U30" s="896"/>
      <c r="V30" s="896"/>
      <c r="W30" s="380"/>
      <c r="X30" s="25"/>
      <c r="Y30" s="335"/>
      <c r="Z30" s="451">
        <f t="shared" si="4"/>
        <v>0</v>
      </c>
      <c r="AA30" s="58" t="str">
        <f>IFERROR(IF(X30="ー", "", ROUNDDOWN(Y30*VLOOKUP(N30,【参考】数式用!$V$2:$AG$52,MATCH(X30,【参考】数式用!$AB$4:$AG$4)+6,FALSE)*0.5, 0)), "")</f>
        <v/>
      </c>
      <c r="AB30" s="337"/>
      <c r="AC30" s="337"/>
      <c r="AD30" s="380"/>
      <c r="AE30" s="267" t="str">
        <f>IF(N30="","",VLOOKUP(N30,【参考】数式用!$A$3:$N$59,14,FALSE))</f>
        <v/>
      </c>
      <c r="AF30" s="267" t="str">
        <f>IFERROR(VLOOKUP(N30,【参考】数式用!$A$3:$N$59,14,FALSE),"")&amp;"_4_5"</f>
        <v>_4_5</v>
      </c>
      <c r="AG30" s="267" t="str">
        <f>IFERROR(VLOOKUP(N30,【参考】数式用!$A$3:$N$59,14,FALSE),"")&amp;"_6"</f>
        <v>_6</v>
      </c>
      <c r="AH30" s="268" t="str">
        <f>IFERROR(VLOOKUP(N30,【参考】数式用!$AI$2:$AJ$52, 2, FALSE), "")</f>
        <v/>
      </c>
      <c r="AI30" s="269" t="str">
        <f t="shared" si="0"/>
        <v/>
      </c>
      <c r="AJ30" s="270" t="str">
        <f t="shared" si="1"/>
        <v/>
      </c>
      <c r="AK30" s="54" t="str">
        <f t="shared" si="2"/>
        <v>R8</v>
      </c>
      <c r="AL30" s="54" t="str">
        <f t="shared" si="5"/>
        <v/>
      </c>
      <c r="AM30" s="55">
        <f>IF(O30="",Q30,IFERROR(IFERROR(ROUNDDOWN(Q30*VLOOKUP(N30,【参考】数式用!$A$5:$F$43,MATCH('別紙様式3-2（処遇改善加算　個票）'!P30,【参考】数式用!$C$4:$F$4,0)+2,FALSE)/VLOOKUP('別紙様式3-2（処遇改善加算　個票）'!N30,【参考】数式用!$A$5:$F$43,MATCH('別紙様式3-2（処遇改善加算　個票）'!O30,【参考】数式用!$C$4:$F$4,0)+2,FALSE),0),"")-Q30,""))</f>
        <v>0</v>
      </c>
      <c r="AN30" s="454">
        <f>IF(O30="",Y30,IFERROR(IFERROR(ROUNDDOWN(Y30*VLOOKUP(N30,【参考】数式用!$A$50:$I$88,MATCH('別紙様式3-2（処遇改善加算　個票）'!X30,【参考】数式用!$C$49:$I$49,0)+2,FALSE)/VLOOKUP('別紙様式3-2（処遇改善加算　個票）'!N30,【参考】数式用!$A$5:$F$43,MATCH('別紙様式3-2（処遇改善加算　個票）'!O30,【参考】数式用!$C$4:$F$4,0)+2,FALSE),0),"")-Y30,""))</f>
        <v>0</v>
      </c>
      <c r="AO30" s="454" t="str">
        <f t="shared" si="6"/>
        <v/>
      </c>
      <c r="AP30" s="483" t="str">
        <f>IF(AO30="","",ROUNDDOWN(Y30*VLOOKUP(N30,【参考】数式用!$V$50:$Y$88,MATCH('別紙様式3-2（処遇改善加算　個票）'!X30,【参考】数式用!$X$49:$Y$49,0)+2,FALSE),0))</f>
        <v/>
      </c>
    </row>
    <row r="31" spans="1:46" customFormat="1" ht="40.15" customHeight="1">
      <c r="A31" s="56">
        <v>17</v>
      </c>
      <c r="B31" s="897" t="str">
        <f>IF(基本情報入力シート!C56="","",基本情報入力シート!C56)</f>
        <v/>
      </c>
      <c r="C31" s="898"/>
      <c r="D31" s="898"/>
      <c r="E31" s="898"/>
      <c r="F31" s="898"/>
      <c r="G31" s="898"/>
      <c r="H31" s="898"/>
      <c r="I31" s="899"/>
      <c r="J31" s="255" t="str">
        <f>IF(基本情報入力シート!M56="","",基本情報入力シート!M56)</f>
        <v/>
      </c>
      <c r="K31" s="256" t="str">
        <f>IF(基本情報入力シート!R56="","",基本情報入力シート!R56)</f>
        <v/>
      </c>
      <c r="L31" s="256" t="str">
        <f>IF(基本情報入力シート!W56="","",基本情報入力シート!W56)</f>
        <v/>
      </c>
      <c r="M31" s="255" t="str">
        <f>IF(基本情報入力シート!X56="","",基本情報入力シート!X56)</f>
        <v/>
      </c>
      <c r="N31" s="330" t="str">
        <f>IF(基本情報入力シート!Y56="","",基本情報入力シート!Y56)</f>
        <v/>
      </c>
      <c r="O31" s="445"/>
      <c r="P31" s="412"/>
      <c r="Q31" s="334"/>
      <c r="R31" s="405">
        <f t="shared" si="3"/>
        <v>0</v>
      </c>
      <c r="S31" s="57" t="str">
        <f>IFERROR(ROUNDDOWN(Q31*VLOOKUP(N31,【参考】数式用!$V$2:$AA$59,MATCH(P31,【参考】数式用!$X$4:$AA$4)+2,FALSE)*0.5, 0), "")</f>
        <v/>
      </c>
      <c r="T31" s="24"/>
      <c r="U31" s="896"/>
      <c r="V31" s="896"/>
      <c r="W31" s="380"/>
      <c r="X31" s="25"/>
      <c r="Y31" s="335"/>
      <c r="Z31" s="451">
        <f t="shared" si="4"/>
        <v>0</v>
      </c>
      <c r="AA31" s="58" t="str">
        <f>IFERROR(IF(X31="ー", "", ROUNDDOWN(Y31*VLOOKUP(N31,【参考】数式用!$V$2:$AG$52,MATCH(X31,【参考】数式用!$AB$4:$AG$4)+6,FALSE)*0.5, 0)), "")</f>
        <v/>
      </c>
      <c r="AB31" s="337"/>
      <c r="AC31" s="337"/>
      <c r="AD31" s="380"/>
      <c r="AE31" s="267" t="str">
        <f>IF(N31="","",VLOOKUP(N31,【参考】数式用!$A$3:$N$59,14,FALSE))</f>
        <v/>
      </c>
      <c r="AF31" s="267" t="str">
        <f>IFERROR(VLOOKUP(N31,【参考】数式用!$A$3:$N$59,14,FALSE),"")&amp;"_4_5"</f>
        <v>_4_5</v>
      </c>
      <c r="AG31" s="267" t="str">
        <f>IFERROR(VLOOKUP(N31,【参考】数式用!$A$3:$N$59,14,FALSE),"")&amp;"_6"</f>
        <v>_6</v>
      </c>
      <c r="AH31" s="268" t="str">
        <f>IFERROR(VLOOKUP(N31,【参考】数式用!$AI$2:$AJ$52, 2, FALSE), "")</f>
        <v/>
      </c>
      <c r="AI31" s="269" t="str">
        <f t="shared" si="0"/>
        <v/>
      </c>
      <c r="AJ31" s="270" t="str">
        <f t="shared" si="1"/>
        <v/>
      </c>
      <c r="AK31" s="54" t="str">
        <f t="shared" si="2"/>
        <v>R8</v>
      </c>
      <c r="AL31" s="54" t="str">
        <f t="shared" si="5"/>
        <v/>
      </c>
      <c r="AM31" s="55">
        <f>IF(O31="",Q31,IFERROR(IFERROR(ROUNDDOWN(Q31*VLOOKUP(N31,【参考】数式用!$A$5:$F$43,MATCH('別紙様式3-2（処遇改善加算　個票）'!P31,【参考】数式用!$C$4:$F$4,0)+2,FALSE)/VLOOKUP('別紙様式3-2（処遇改善加算　個票）'!N31,【参考】数式用!$A$5:$F$43,MATCH('別紙様式3-2（処遇改善加算　個票）'!O31,【参考】数式用!$C$4:$F$4,0)+2,FALSE),0),"")-Q31,""))</f>
        <v>0</v>
      </c>
      <c r="AN31" s="454">
        <f>IF(O31="",Y31,IFERROR(IFERROR(ROUNDDOWN(Y31*VLOOKUP(N31,【参考】数式用!$A$50:$I$88,MATCH('別紙様式3-2（処遇改善加算　個票）'!X31,【参考】数式用!$C$49:$I$49,0)+2,FALSE)/VLOOKUP('別紙様式3-2（処遇改善加算　個票）'!N31,【参考】数式用!$A$5:$F$43,MATCH('別紙様式3-2（処遇改善加算　個票）'!O31,【参考】数式用!$C$4:$F$4,0)+2,FALSE),0),"")-Y31,""))</f>
        <v>0</v>
      </c>
      <c r="AO31" s="454" t="str">
        <f t="shared" si="6"/>
        <v/>
      </c>
      <c r="AP31" s="483" t="str">
        <f>IF(AO31="","",ROUNDDOWN(Y31*VLOOKUP(N31,【参考】数式用!$V$50:$Y$88,MATCH('別紙様式3-2（処遇改善加算　個票）'!X31,【参考】数式用!$X$49:$Y$49,0)+2,FALSE),0))</f>
        <v/>
      </c>
      <c r="AQ31" s="40"/>
      <c r="AR31" s="40"/>
      <c r="AS31" s="40"/>
      <c r="AT31" s="40"/>
    </row>
    <row r="32" spans="1:46" customFormat="1" ht="40.15" customHeight="1">
      <c r="A32" s="56">
        <v>18</v>
      </c>
      <c r="B32" s="897" t="str">
        <f>IF(基本情報入力シート!C57="","",基本情報入力シート!C57)</f>
        <v/>
      </c>
      <c r="C32" s="898"/>
      <c r="D32" s="898"/>
      <c r="E32" s="898"/>
      <c r="F32" s="898"/>
      <c r="G32" s="898"/>
      <c r="H32" s="898"/>
      <c r="I32" s="899"/>
      <c r="J32" s="255" t="str">
        <f>IF(基本情報入力シート!M57="","",基本情報入力シート!M57)</f>
        <v/>
      </c>
      <c r="K32" s="256" t="str">
        <f>IF(基本情報入力シート!R57="","",基本情報入力シート!R57)</f>
        <v/>
      </c>
      <c r="L32" s="256" t="str">
        <f>IF(基本情報入力シート!W57="","",基本情報入力シート!W57)</f>
        <v/>
      </c>
      <c r="M32" s="255" t="str">
        <f>IF(基本情報入力シート!X57="","",基本情報入力シート!X57)</f>
        <v/>
      </c>
      <c r="N32" s="330" t="str">
        <f>IF(基本情報入力シート!Y57="","",基本情報入力シート!Y57)</f>
        <v/>
      </c>
      <c r="O32" s="445"/>
      <c r="P32" s="412"/>
      <c r="Q32" s="334"/>
      <c r="R32" s="405">
        <f t="shared" si="3"/>
        <v>0</v>
      </c>
      <c r="S32" s="57" t="str">
        <f>IFERROR(ROUNDDOWN(Q32*VLOOKUP(N32,【参考】数式用!$V$2:$AA$59,MATCH(P32,【参考】数式用!$X$4:$AA$4)+2,FALSE)*0.5, 0), "")</f>
        <v/>
      </c>
      <c r="T32" s="24"/>
      <c r="U32" s="896"/>
      <c r="V32" s="896"/>
      <c r="W32" s="380"/>
      <c r="X32" s="25"/>
      <c r="Y32" s="335"/>
      <c r="Z32" s="451">
        <f t="shared" si="4"/>
        <v>0</v>
      </c>
      <c r="AA32" s="58" t="str">
        <f>IFERROR(IF(X32="ー", "", ROUNDDOWN(Y32*VLOOKUP(N32,【参考】数式用!$V$2:$AG$52,MATCH(X32,【参考】数式用!$AB$4:$AG$4)+6,FALSE)*0.5, 0)), "")</f>
        <v/>
      </c>
      <c r="AB32" s="337"/>
      <c r="AC32" s="337"/>
      <c r="AD32" s="380"/>
      <c r="AE32" s="267" t="str">
        <f>IF(N32="","",VLOOKUP(N32,【参考】数式用!$A$3:$N$59,14,FALSE))</f>
        <v/>
      </c>
      <c r="AF32" s="267" t="str">
        <f>IFERROR(VLOOKUP(N32,【参考】数式用!$A$3:$N$59,14,FALSE),"")&amp;"_4_5"</f>
        <v>_4_5</v>
      </c>
      <c r="AG32" s="267" t="str">
        <f>IFERROR(VLOOKUP(N32,【参考】数式用!$A$3:$N$59,14,FALSE),"")&amp;"_6"</f>
        <v>_6</v>
      </c>
      <c r="AH32" s="268" t="str">
        <f>IFERROR(VLOOKUP(N32,【参考】数式用!$AI$2:$AJ$52, 2, FALSE), "")</f>
        <v/>
      </c>
      <c r="AI32" s="269" t="str">
        <f t="shared" si="0"/>
        <v/>
      </c>
      <c r="AJ32" s="270" t="str">
        <f t="shared" si="1"/>
        <v/>
      </c>
      <c r="AK32" s="54" t="str">
        <f t="shared" si="2"/>
        <v>R8</v>
      </c>
      <c r="AL32" s="54" t="str">
        <f t="shared" si="5"/>
        <v/>
      </c>
      <c r="AM32" s="55">
        <f>IF(O32="",Q32,IFERROR(IFERROR(ROUNDDOWN(Q32*VLOOKUP(N32,【参考】数式用!$A$5:$F$43,MATCH('別紙様式3-2（処遇改善加算　個票）'!P32,【参考】数式用!$C$4:$F$4,0)+2,FALSE)/VLOOKUP('別紙様式3-2（処遇改善加算　個票）'!N32,【参考】数式用!$A$5:$F$43,MATCH('別紙様式3-2（処遇改善加算　個票）'!O32,【参考】数式用!$C$4:$F$4,0)+2,FALSE),0),"")-Q32,""))</f>
        <v>0</v>
      </c>
      <c r="AN32" s="454">
        <f>IF(O32="",Y32,IFERROR(IFERROR(ROUNDDOWN(Y32*VLOOKUP(N32,【参考】数式用!$A$50:$I$88,MATCH('別紙様式3-2（処遇改善加算　個票）'!X32,【参考】数式用!$C$49:$I$49,0)+2,FALSE)/VLOOKUP('別紙様式3-2（処遇改善加算　個票）'!N32,【参考】数式用!$A$5:$F$43,MATCH('別紙様式3-2（処遇改善加算　個票）'!O32,【参考】数式用!$C$4:$F$4,0)+2,FALSE),0),"")-Y32,""))</f>
        <v>0</v>
      </c>
      <c r="AO32" s="454" t="str">
        <f t="shared" si="6"/>
        <v/>
      </c>
      <c r="AP32" s="483" t="str">
        <f>IF(AO32="","",ROUNDDOWN(Y32*VLOOKUP(N32,【参考】数式用!$V$50:$Y$88,MATCH('別紙様式3-2（処遇改善加算　個票）'!X32,【参考】数式用!$X$49:$Y$49,0)+2,FALSE),0))</f>
        <v/>
      </c>
      <c r="AQ32" s="40"/>
      <c r="AR32" s="40"/>
      <c r="AS32" s="40"/>
      <c r="AT32" s="40"/>
    </row>
    <row r="33" spans="1:46" customFormat="1" ht="40.15" customHeight="1">
      <c r="A33" s="56">
        <v>19</v>
      </c>
      <c r="B33" s="897" t="str">
        <f>IF(基本情報入力シート!C58="","",基本情報入力シート!C58)</f>
        <v/>
      </c>
      <c r="C33" s="898"/>
      <c r="D33" s="898"/>
      <c r="E33" s="898"/>
      <c r="F33" s="898"/>
      <c r="G33" s="898"/>
      <c r="H33" s="898"/>
      <c r="I33" s="899"/>
      <c r="J33" s="255" t="str">
        <f>IF(基本情報入力シート!M58="","",基本情報入力シート!M58)</f>
        <v/>
      </c>
      <c r="K33" s="256" t="str">
        <f>IF(基本情報入力シート!R58="","",基本情報入力シート!R58)</f>
        <v/>
      </c>
      <c r="L33" s="256" t="str">
        <f>IF(基本情報入力シート!W58="","",基本情報入力シート!W58)</f>
        <v/>
      </c>
      <c r="M33" s="255" t="str">
        <f>IF(基本情報入力シート!X58="","",基本情報入力シート!X58)</f>
        <v/>
      </c>
      <c r="N33" s="330" t="str">
        <f>IF(基本情報入力シート!Y58="","",基本情報入力シート!Y58)</f>
        <v/>
      </c>
      <c r="O33" s="445"/>
      <c r="P33" s="412"/>
      <c r="Q33" s="334"/>
      <c r="R33" s="405">
        <f t="shared" si="3"/>
        <v>0</v>
      </c>
      <c r="S33" s="57" t="str">
        <f>IFERROR(ROUNDDOWN(Q33*VLOOKUP(N33,【参考】数式用!$V$2:$AA$59,MATCH(P33,【参考】数式用!$X$4:$AA$4)+2,FALSE)*0.5, 0), "")</f>
        <v/>
      </c>
      <c r="T33" s="24"/>
      <c r="U33" s="896"/>
      <c r="V33" s="896"/>
      <c r="W33" s="380"/>
      <c r="X33" s="25"/>
      <c r="Y33" s="335"/>
      <c r="Z33" s="451">
        <f t="shared" si="4"/>
        <v>0</v>
      </c>
      <c r="AA33" s="58" t="str">
        <f>IFERROR(IF(X33="ー", "", ROUNDDOWN(Y33*VLOOKUP(N33,【参考】数式用!$V$2:$AG$52,MATCH(X33,【参考】数式用!$AB$4:$AG$4)+6,FALSE)*0.5, 0)), "")</f>
        <v/>
      </c>
      <c r="AB33" s="337"/>
      <c r="AC33" s="337"/>
      <c r="AD33" s="380"/>
      <c r="AE33" s="267" t="str">
        <f>IF(N33="","",VLOOKUP(N33,【参考】数式用!$A$3:$N$59,14,FALSE))</f>
        <v/>
      </c>
      <c r="AF33" s="267" t="str">
        <f>IFERROR(VLOOKUP(N33,【参考】数式用!$A$3:$N$59,14,FALSE),"")&amp;"_4_5"</f>
        <v>_4_5</v>
      </c>
      <c r="AG33" s="267" t="str">
        <f>IFERROR(VLOOKUP(N33,【参考】数式用!$A$3:$N$59,14,FALSE),"")&amp;"_6"</f>
        <v>_6</v>
      </c>
      <c r="AH33" s="268" t="str">
        <f>IFERROR(VLOOKUP(N33,【参考】数式用!$AI$2:$AJ$52, 2, FALSE), "")</f>
        <v/>
      </c>
      <c r="AI33" s="269" t="str">
        <f t="shared" si="0"/>
        <v/>
      </c>
      <c r="AJ33" s="270" t="str">
        <f t="shared" si="1"/>
        <v/>
      </c>
      <c r="AK33" s="54" t="str">
        <f t="shared" si="2"/>
        <v>R8</v>
      </c>
      <c r="AL33" s="54" t="str">
        <f t="shared" si="5"/>
        <v/>
      </c>
      <c r="AM33" s="55">
        <f>IF(O33="",Q33,IFERROR(IFERROR(ROUNDDOWN(Q33*VLOOKUP(N33,【参考】数式用!$A$5:$F$43,MATCH('別紙様式3-2（処遇改善加算　個票）'!P33,【参考】数式用!$C$4:$F$4,0)+2,FALSE)/VLOOKUP('別紙様式3-2（処遇改善加算　個票）'!N33,【参考】数式用!$A$5:$F$43,MATCH('別紙様式3-2（処遇改善加算　個票）'!O33,【参考】数式用!$C$4:$F$4,0)+2,FALSE),0),"")-Q33,""))</f>
        <v>0</v>
      </c>
      <c r="AN33" s="454">
        <f>IF(O33="",Y33,IFERROR(IFERROR(ROUNDDOWN(Y33*VLOOKUP(N33,【参考】数式用!$A$50:$I$88,MATCH('別紙様式3-2（処遇改善加算　個票）'!X33,【参考】数式用!$C$49:$I$49,0)+2,FALSE)/VLOOKUP('別紙様式3-2（処遇改善加算　個票）'!N33,【参考】数式用!$A$5:$F$43,MATCH('別紙様式3-2（処遇改善加算　個票）'!O33,【参考】数式用!$C$4:$F$4,0)+2,FALSE),0),"")-Y33,""))</f>
        <v>0</v>
      </c>
      <c r="AO33" s="454" t="str">
        <f t="shared" si="6"/>
        <v/>
      </c>
      <c r="AP33" s="483" t="str">
        <f>IF(AO33="","",ROUNDDOWN(Y33*VLOOKUP(N33,【参考】数式用!$V$50:$Y$88,MATCH('別紙様式3-2（処遇改善加算　個票）'!X33,【参考】数式用!$X$49:$Y$49,0)+2,FALSE),0))</f>
        <v/>
      </c>
      <c r="AQ33" s="40"/>
      <c r="AR33" s="40"/>
      <c r="AS33" s="40"/>
      <c r="AT33" s="40"/>
    </row>
    <row r="34" spans="1:46" customFormat="1" ht="40.15" customHeight="1">
      <c r="A34" s="56">
        <v>20</v>
      </c>
      <c r="B34" s="897" t="str">
        <f>IF(基本情報入力シート!C59="","",基本情報入力シート!C59)</f>
        <v/>
      </c>
      <c r="C34" s="898"/>
      <c r="D34" s="898"/>
      <c r="E34" s="898"/>
      <c r="F34" s="898"/>
      <c r="G34" s="898"/>
      <c r="H34" s="898"/>
      <c r="I34" s="899"/>
      <c r="J34" s="255" t="str">
        <f>IF(基本情報入力シート!M59="","",基本情報入力シート!M59)</f>
        <v/>
      </c>
      <c r="K34" s="256" t="str">
        <f>IF(基本情報入力シート!R59="","",基本情報入力シート!R59)</f>
        <v/>
      </c>
      <c r="L34" s="256" t="str">
        <f>IF(基本情報入力シート!W59="","",基本情報入力シート!W59)</f>
        <v/>
      </c>
      <c r="M34" s="255" t="str">
        <f>IF(基本情報入力シート!X59="","",基本情報入力シート!X59)</f>
        <v/>
      </c>
      <c r="N34" s="330" t="str">
        <f>IF(基本情報入力シート!Y59="","",基本情報入力シート!Y59)</f>
        <v/>
      </c>
      <c r="O34" s="445"/>
      <c r="P34" s="412"/>
      <c r="Q34" s="334"/>
      <c r="R34" s="405">
        <f t="shared" si="3"/>
        <v>0</v>
      </c>
      <c r="S34" s="57" t="str">
        <f>IFERROR(ROUNDDOWN(Q34*VLOOKUP(N34,【参考】数式用!$V$2:$AA$59,MATCH(P34,【参考】数式用!$X$4:$AA$4)+2,FALSE)*0.5, 0), "")</f>
        <v/>
      </c>
      <c r="T34" s="24"/>
      <c r="U34" s="896"/>
      <c r="V34" s="896"/>
      <c r="W34" s="380"/>
      <c r="X34" s="25"/>
      <c r="Y34" s="335"/>
      <c r="Z34" s="451">
        <f t="shared" si="4"/>
        <v>0</v>
      </c>
      <c r="AA34" s="58" t="str">
        <f>IFERROR(IF(X34="ー", "", ROUNDDOWN(Y34*VLOOKUP(N34,【参考】数式用!$V$2:$AG$52,MATCH(X34,【参考】数式用!$AB$4:$AG$4)+6,FALSE)*0.5, 0)), "")</f>
        <v/>
      </c>
      <c r="AB34" s="337"/>
      <c r="AC34" s="337"/>
      <c r="AD34" s="380"/>
      <c r="AE34" s="267" t="str">
        <f>IF(N34="","",VLOOKUP(N34,【参考】数式用!$A$3:$N$59,14,FALSE))</f>
        <v/>
      </c>
      <c r="AF34" s="267" t="str">
        <f>IFERROR(VLOOKUP(N34,【参考】数式用!$A$3:$N$59,14,FALSE),"")&amp;"_4_5"</f>
        <v>_4_5</v>
      </c>
      <c r="AG34" s="267" t="str">
        <f>IFERROR(VLOOKUP(N34,【参考】数式用!$A$3:$N$59,14,FALSE),"")&amp;"_6"</f>
        <v>_6</v>
      </c>
      <c r="AH34" s="268" t="str">
        <f>IFERROR(VLOOKUP(N34,【参考】数式用!$AI$2:$AJ$52, 2, FALSE), "")</f>
        <v/>
      </c>
      <c r="AI34" s="269" t="str">
        <f t="shared" si="0"/>
        <v/>
      </c>
      <c r="AJ34" s="270" t="str">
        <f t="shared" si="1"/>
        <v/>
      </c>
      <c r="AK34" s="54" t="str">
        <f t="shared" si="2"/>
        <v>R8</v>
      </c>
      <c r="AL34" s="54" t="str">
        <f t="shared" si="5"/>
        <v/>
      </c>
      <c r="AM34" s="55">
        <f>IF(O34="",Q34,IFERROR(IFERROR(ROUNDDOWN(Q34*VLOOKUP(N34,【参考】数式用!$A$5:$F$43,MATCH('別紙様式3-2（処遇改善加算　個票）'!P34,【参考】数式用!$C$4:$F$4,0)+2,FALSE)/VLOOKUP('別紙様式3-2（処遇改善加算　個票）'!N34,【参考】数式用!$A$5:$F$43,MATCH('別紙様式3-2（処遇改善加算　個票）'!O34,【参考】数式用!$C$4:$F$4,0)+2,FALSE),0),"")-Q34,""))</f>
        <v>0</v>
      </c>
      <c r="AN34" s="454">
        <f>IF(O34="",Y34,IFERROR(IFERROR(ROUNDDOWN(Y34*VLOOKUP(N34,【参考】数式用!$A$50:$I$88,MATCH('別紙様式3-2（処遇改善加算　個票）'!X34,【参考】数式用!$C$49:$I$49,0)+2,FALSE)/VLOOKUP('別紙様式3-2（処遇改善加算　個票）'!N34,【参考】数式用!$A$5:$F$43,MATCH('別紙様式3-2（処遇改善加算　個票）'!O34,【参考】数式用!$C$4:$F$4,0)+2,FALSE),0),"")-Y34,""))</f>
        <v>0</v>
      </c>
      <c r="AO34" s="454" t="str">
        <f t="shared" si="6"/>
        <v/>
      </c>
      <c r="AP34" s="483" t="str">
        <f>IF(AO34="","",ROUNDDOWN(Y34*VLOOKUP(N34,【参考】数式用!$V$50:$Y$88,MATCH('別紙様式3-2（処遇改善加算　個票）'!X34,【参考】数式用!$X$49:$Y$49,0)+2,FALSE),0))</f>
        <v/>
      </c>
      <c r="AQ34" s="40"/>
      <c r="AR34" s="40"/>
      <c r="AS34" s="40"/>
      <c r="AT34" s="40"/>
    </row>
    <row r="35" spans="1:46" customFormat="1" ht="40.15" customHeight="1">
      <c r="A35" s="56">
        <v>21</v>
      </c>
      <c r="B35" s="897" t="str">
        <f>IF(基本情報入力シート!C60="","",基本情報入力シート!C60)</f>
        <v/>
      </c>
      <c r="C35" s="898"/>
      <c r="D35" s="898"/>
      <c r="E35" s="898"/>
      <c r="F35" s="898"/>
      <c r="G35" s="898"/>
      <c r="H35" s="898"/>
      <c r="I35" s="899"/>
      <c r="J35" s="256" t="str">
        <f>IF(基本情報入力シート!M60="","",基本情報入力シート!M60)</f>
        <v/>
      </c>
      <c r="K35" s="256" t="str">
        <f>IF(基本情報入力シート!R60="","",基本情報入力シート!R60)</f>
        <v/>
      </c>
      <c r="L35" s="256" t="str">
        <f>IF(基本情報入力シート!W60="","",基本情報入力シート!W60)</f>
        <v/>
      </c>
      <c r="M35" s="256" t="str">
        <f>IF(基本情報入力シート!X60="","",基本情報入力シート!X60)</f>
        <v/>
      </c>
      <c r="N35" s="330" t="str">
        <f>IF(基本情報入力シート!Y60="","",基本情報入力シート!Y60)</f>
        <v/>
      </c>
      <c r="O35" s="445"/>
      <c r="P35" s="412"/>
      <c r="Q35" s="334"/>
      <c r="R35" s="405">
        <f t="shared" si="3"/>
        <v>0</v>
      </c>
      <c r="S35" s="57" t="str">
        <f>IFERROR(ROUNDDOWN(Q35*VLOOKUP(N35,【参考】数式用!$V$2:$AA$59,MATCH(P35,【参考】数式用!$X$4:$AA$4)+2,FALSE)*0.5, 0), "")</f>
        <v/>
      </c>
      <c r="T35" s="24"/>
      <c r="U35" s="896"/>
      <c r="V35" s="896"/>
      <c r="W35" s="380"/>
      <c r="X35" s="25"/>
      <c r="Y35" s="335"/>
      <c r="Z35" s="451">
        <f t="shared" si="4"/>
        <v>0</v>
      </c>
      <c r="AA35" s="58" t="str">
        <f>IFERROR(IF(X35="ー", "", ROUNDDOWN(Y35*VLOOKUP(N35,【参考】数式用!$V$2:$AG$52,MATCH(X35,【参考】数式用!$AB$4:$AG$4)+6,FALSE)*0.5, 0)), "")</f>
        <v/>
      </c>
      <c r="AB35" s="337"/>
      <c r="AC35" s="337"/>
      <c r="AD35" s="380"/>
      <c r="AE35" s="267" t="str">
        <f>IF(N35="","",VLOOKUP(N35,【参考】数式用!$A$3:$N$59,14,FALSE))</f>
        <v/>
      </c>
      <c r="AF35" s="267" t="str">
        <f>IFERROR(VLOOKUP(N35,【参考】数式用!$A$3:$N$59,14,FALSE),"")&amp;"_4_5"</f>
        <v>_4_5</v>
      </c>
      <c r="AG35" s="267" t="str">
        <f>IFERROR(VLOOKUP(N35,【参考】数式用!$A$3:$N$59,14,FALSE),"")&amp;"_6"</f>
        <v>_6</v>
      </c>
      <c r="AH35" s="268" t="str">
        <f>IFERROR(VLOOKUP(N35,【参考】数式用!$AI$2:$AJ$52, 2, FALSE), "")</f>
        <v/>
      </c>
      <c r="AI35" s="269" t="str">
        <f t="shared" si="0"/>
        <v/>
      </c>
      <c r="AJ35" s="270" t="str">
        <f t="shared" si="1"/>
        <v/>
      </c>
      <c r="AK35" s="54" t="str">
        <f t="shared" si="2"/>
        <v>R8</v>
      </c>
      <c r="AL35" s="54" t="str">
        <f t="shared" si="5"/>
        <v/>
      </c>
      <c r="AM35" s="55">
        <f>IF(O35="",Q35,IFERROR(IFERROR(ROUNDDOWN(Q35*VLOOKUP(N35,【参考】数式用!$A$5:$F$43,MATCH('別紙様式3-2（処遇改善加算　個票）'!P35,【参考】数式用!$C$4:$F$4,0)+2,FALSE)/VLOOKUP('別紙様式3-2（処遇改善加算　個票）'!N35,【参考】数式用!$A$5:$F$43,MATCH('別紙様式3-2（処遇改善加算　個票）'!O35,【参考】数式用!$C$4:$F$4,0)+2,FALSE),0),"")-Q35,""))</f>
        <v>0</v>
      </c>
      <c r="AN35" s="454">
        <f>IF(O35="",Y35,IFERROR(IFERROR(ROUNDDOWN(Y35*VLOOKUP(N35,【参考】数式用!$A$50:$I$88,MATCH('別紙様式3-2（処遇改善加算　個票）'!X35,【参考】数式用!$C$49:$I$49,0)+2,FALSE)/VLOOKUP('別紙様式3-2（処遇改善加算　個票）'!N35,【参考】数式用!$A$5:$F$43,MATCH('別紙様式3-2（処遇改善加算　個票）'!O35,【参考】数式用!$C$4:$F$4,0)+2,FALSE),0),"")-Y35,""))</f>
        <v>0</v>
      </c>
      <c r="AO35" s="454" t="str">
        <f t="shared" si="6"/>
        <v/>
      </c>
      <c r="AP35" s="483" t="str">
        <f>IF(AO35="","",ROUNDDOWN(Y35*VLOOKUP(N35,【参考】数式用!$V$50:$Y$88,MATCH('別紙様式3-2（処遇改善加算　個票）'!X35,【参考】数式用!$X$49:$Y$49,0)+2,FALSE),0))</f>
        <v/>
      </c>
      <c r="AQ35" s="40"/>
      <c r="AR35" s="40"/>
      <c r="AS35" s="40"/>
      <c r="AT35" s="40"/>
    </row>
    <row r="36" spans="1:46" customFormat="1" ht="40.15" customHeight="1">
      <c r="A36" s="283">
        <v>22</v>
      </c>
      <c r="B36" s="913" t="str">
        <f>IF(基本情報入力シート!C61="","",基本情報入力シート!C61)</f>
        <v/>
      </c>
      <c r="C36" s="914"/>
      <c r="D36" s="914"/>
      <c r="E36" s="914"/>
      <c r="F36" s="914"/>
      <c r="G36" s="914"/>
      <c r="H36" s="914"/>
      <c r="I36" s="915"/>
      <c r="J36" s="284" t="str">
        <f>IF(基本情報入力シート!M61="","",基本情報入力シート!M61)</f>
        <v/>
      </c>
      <c r="K36" s="285" t="str">
        <f>IF(基本情報入力シート!R61="","",基本情報入力シート!R61)</f>
        <v/>
      </c>
      <c r="L36" s="285" t="str">
        <f>IF(基本情報入力シート!W61="","",基本情報入力シート!W61)</f>
        <v/>
      </c>
      <c r="M36" s="284" t="str">
        <f>IF(基本情報入力シート!X61="","",基本情報入力シート!X61)</f>
        <v/>
      </c>
      <c r="N36" s="331" t="str">
        <f>IF(基本情報入力シート!Y61="","",基本情報入力シート!Y61)</f>
        <v/>
      </c>
      <c r="O36" s="445"/>
      <c r="P36" s="412"/>
      <c r="Q36" s="334"/>
      <c r="R36" s="405">
        <f t="shared" si="3"/>
        <v>0</v>
      </c>
      <c r="S36" s="57" t="str">
        <f>IFERROR(ROUNDDOWN(Q36*VLOOKUP(N36,【参考】数式用!$V$2:$AA$59,MATCH(P36,【参考】数式用!$X$4:$AA$4)+2,FALSE)*0.5, 0), "")</f>
        <v/>
      </c>
      <c r="T36" s="24"/>
      <c r="U36" s="896"/>
      <c r="V36" s="896"/>
      <c r="W36" s="380"/>
      <c r="X36" s="25"/>
      <c r="Y36" s="335"/>
      <c r="Z36" s="451">
        <f t="shared" si="4"/>
        <v>0</v>
      </c>
      <c r="AA36" s="58" t="str">
        <f>IFERROR(IF(X36="ー", "", ROUNDDOWN(Y36*VLOOKUP(N36,【参考】数式用!$V$2:$AG$52,MATCH(X36,【参考】数式用!$AB$4:$AG$4)+6,FALSE)*0.5, 0)), "")</f>
        <v/>
      </c>
      <c r="AB36" s="337"/>
      <c r="AC36" s="337"/>
      <c r="AD36" s="380"/>
      <c r="AE36" s="267" t="str">
        <f>IF(N36="","",VLOOKUP(N36,【参考】数式用!$A$3:$N$59,14,FALSE))</f>
        <v/>
      </c>
      <c r="AF36" s="267" t="str">
        <f>IFERROR(VLOOKUP(N36,【参考】数式用!$A$3:$N$59,14,FALSE),"")&amp;"_4_5"</f>
        <v>_4_5</v>
      </c>
      <c r="AG36" s="267" t="str">
        <f>IFERROR(VLOOKUP(N36,【参考】数式用!$A$3:$N$59,14,FALSE),"")&amp;"_6"</f>
        <v>_6</v>
      </c>
      <c r="AH36" s="268" t="str">
        <f>IFERROR(VLOOKUP(N36,【参考】数式用!$AI$2:$AJ$52, 2, FALSE), "")</f>
        <v/>
      </c>
      <c r="AI36" s="269" t="str">
        <f t="shared" si="0"/>
        <v/>
      </c>
      <c r="AJ36" s="270" t="str">
        <f t="shared" si="1"/>
        <v/>
      </c>
      <c r="AK36" s="54" t="str">
        <f t="shared" si="2"/>
        <v>R8</v>
      </c>
      <c r="AL36" s="54" t="str">
        <f t="shared" si="5"/>
        <v/>
      </c>
      <c r="AM36" s="55">
        <f>IF(O36="",Q36,IFERROR(IFERROR(ROUNDDOWN(Q36*VLOOKUP(N36,【参考】数式用!$A$5:$F$43,MATCH('別紙様式3-2（処遇改善加算　個票）'!P36,【参考】数式用!$C$4:$F$4,0)+2,FALSE)/VLOOKUP('別紙様式3-2（処遇改善加算　個票）'!N36,【参考】数式用!$A$5:$F$43,MATCH('別紙様式3-2（処遇改善加算　個票）'!O36,【参考】数式用!$C$4:$F$4,0)+2,FALSE),0),"")-Q36,""))</f>
        <v>0</v>
      </c>
      <c r="AN36" s="454">
        <f>IF(O36="",Y36,IFERROR(IFERROR(ROUNDDOWN(Y36*VLOOKUP(N36,【参考】数式用!$A$50:$I$88,MATCH('別紙様式3-2（処遇改善加算　個票）'!X36,【参考】数式用!$C$49:$I$49,0)+2,FALSE)/VLOOKUP('別紙様式3-2（処遇改善加算　個票）'!N36,【参考】数式用!$A$5:$F$43,MATCH('別紙様式3-2（処遇改善加算　個票）'!O36,【参考】数式用!$C$4:$F$4,0)+2,FALSE),0),"")-Y36,""))</f>
        <v>0</v>
      </c>
      <c r="AO36" s="454" t="str">
        <f t="shared" si="6"/>
        <v/>
      </c>
      <c r="AP36" s="483" t="str">
        <f>IF(AO36="","",ROUNDDOWN(Y36*VLOOKUP(N36,【参考】数式用!$V$50:$Y$88,MATCH('別紙様式3-2（処遇改善加算　個票）'!X36,【参考】数式用!$X$49:$Y$49,0)+2,FALSE),0))</f>
        <v/>
      </c>
      <c r="AQ36" s="40"/>
      <c r="AR36" s="40"/>
      <c r="AS36" s="40"/>
      <c r="AT36" s="40"/>
    </row>
    <row r="37" spans="1:46" customFormat="1" ht="40.15" customHeight="1">
      <c r="A37" s="56">
        <v>23</v>
      </c>
      <c r="B37" s="897" t="str">
        <f>IF(基本情報入力シート!C62="","",基本情報入力シート!C62)</f>
        <v/>
      </c>
      <c r="C37" s="898"/>
      <c r="D37" s="898"/>
      <c r="E37" s="898"/>
      <c r="F37" s="898"/>
      <c r="G37" s="898"/>
      <c r="H37" s="898"/>
      <c r="I37" s="899"/>
      <c r="J37" s="255" t="str">
        <f>IF(基本情報入力シート!M62="","",基本情報入力シート!M62)</f>
        <v/>
      </c>
      <c r="K37" s="256" t="str">
        <f>IF(基本情報入力シート!R62="","",基本情報入力シート!R62)</f>
        <v/>
      </c>
      <c r="L37" s="256" t="str">
        <f>IF(基本情報入力シート!W62="","",基本情報入力シート!W62)</f>
        <v/>
      </c>
      <c r="M37" s="255" t="str">
        <f>IF(基本情報入力シート!X62="","",基本情報入力シート!X62)</f>
        <v/>
      </c>
      <c r="N37" s="330" t="str">
        <f>IF(基本情報入力シート!Y62="","",基本情報入力シート!Y62)</f>
        <v/>
      </c>
      <c r="O37" s="445"/>
      <c r="P37" s="412"/>
      <c r="Q37" s="334"/>
      <c r="R37" s="405">
        <f t="shared" si="3"/>
        <v>0</v>
      </c>
      <c r="S37" s="57" t="str">
        <f>IFERROR(ROUNDDOWN(Q37*VLOOKUP(N37,【参考】数式用!$V$2:$AA$59,MATCH(P37,【参考】数式用!$X$4:$AA$4)+2,FALSE)*0.5, 0), "")</f>
        <v/>
      </c>
      <c r="T37" s="24"/>
      <c r="U37" s="896"/>
      <c r="V37" s="896"/>
      <c r="W37" s="380"/>
      <c r="X37" s="25"/>
      <c r="Y37" s="335"/>
      <c r="Z37" s="451">
        <f t="shared" si="4"/>
        <v>0</v>
      </c>
      <c r="AA37" s="58" t="str">
        <f>IFERROR(IF(X37="ー", "", ROUNDDOWN(Y37*VLOOKUP(N37,【参考】数式用!$V$2:$AG$52,MATCH(X37,【参考】数式用!$AB$4:$AG$4)+6,FALSE)*0.5, 0)), "")</f>
        <v/>
      </c>
      <c r="AB37" s="337"/>
      <c r="AC37" s="337"/>
      <c r="AD37" s="380"/>
      <c r="AE37" s="267" t="str">
        <f>IF(N37="","",VLOOKUP(N37,【参考】数式用!$A$3:$N$59,14,FALSE))</f>
        <v/>
      </c>
      <c r="AF37" s="267" t="str">
        <f>IFERROR(VLOOKUP(N37,【参考】数式用!$A$3:$N$59,14,FALSE),"")&amp;"_4_5"</f>
        <v>_4_5</v>
      </c>
      <c r="AG37" s="267" t="str">
        <f>IFERROR(VLOOKUP(N37,【参考】数式用!$A$3:$N$59,14,FALSE),"")&amp;"_6"</f>
        <v>_6</v>
      </c>
      <c r="AH37" s="268" t="str">
        <f>IFERROR(VLOOKUP(N37,【参考】数式用!$AI$2:$AJ$52, 2, FALSE), "")</f>
        <v/>
      </c>
      <c r="AI37" s="269" t="str">
        <f t="shared" si="0"/>
        <v/>
      </c>
      <c r="AJ37" s="270" t="str">
        <f t="shared" si="1"/>
        <v/>
      </c>
      <c r="AK37" s="54" t="str">
        <f t="shared" si="2"/>
        <v>R8</v>
      </c>
      <c r="AL37" s="54" t="str">
        <f t="shared" si="5"/>
        <v/>
      </c>
      <c r="AM37" s="55">
        <f>IF(O37="",Q37,IFERROR(IFERROR(ROUNDDOWN(Q37*VLOOKUP(N37,【参考】数式用!$A$5:$F$43,MATCH('別紙様式3-2（処遇改善加算　個票）'!P37,【参考】数式用!$C$4:$F$4,0)+2,FALSE)/VLOOKUP('別紙様式3-2（処遇改善加算　個票）'!N37,【参考】数式用!$A$5:$F$43,MATCH('別紙様式3-2（処遇改善加算　個票）'!O37,【参考】数式用!$C$4:$F$4,0)+2,FALSE),0),"")-Q37,""))</f>
        <v>0</v>
      </c>
      <c r="AN37" s="454">
        <f>IF(O37="",Y37,IFERROR(IFERROR(ROUNDDOWN(Y37*VLOOKUP(N37,【参考】数式用!$A$50:$I$88,MATCH('別紙様式3-2（処遇改善加算　個票）'!X37,【参考】数式用!$C$49:$I$49,0)+2,FALSE)/VLOOKUP('別紙様式3-2（処遇改善加算　個票）'!N37,【参考】数式用!$A$5:$F$43,MATCH('別紙様式3-2（処遇改善加算　個票）'!O37,【参考】数式用!$C$4:$F$4,0)+2,FALSE),0),"")-Y37,""))</f>
        <v>0</v>
      </c>
      <c r="AO37" s="454" t="str">
        <f t="shared" si="6"/>
        <v/>
      </c>
      <c r="AP37" s="483" t="str">
        <f>IF(AO37="","",ROUNDDOWN(Y37*VLOOKUP(N37,【参考】数式用!$V$50:$Y$88,MATCH('別紙様式3-2（処遇改善加算　個票）'!X37,【参考】数式用!$X$49:$Y$49,0)+2,FALSE),0))</f>
        <v/>
      </c>
      <c r="AQ37" s="40"/>
      <c r="AR37" s="40"/>
      <c r="AS37" s="40"/>
      <c r="AT37" s="40"/>
    </row>
    <row r="38" spans="1:46" customFormat="1" ht="40.15" customHeight="1">
      <c r="A38" s="56">
        <v>24</v>
      </c>
      <c r="B38" s="897" t="str">
        <f>IF(基本情報入力シート!C63="","",基本情報入力シート!C63)</f>
        <v/>
      </c>
      <c r="C38" s="898"/>
      <c r="D38" s="898"/>
      <c r="E38" s="898"/>
      <c r="F38" s="898"/>
      <c r="G38" s="898"/>
      <c r="H38" s="898"/>
      <c r="I38" s="899"/>
      <c r="J38" s="255" t="str">
        <f>IF(基本情報入力シート!M63="","",基本情報入力シート!M63)</f>
        <v/>
      </c>
      <c r="K38" s="256" t="str">
        <f>IF(基本情報入力シート!R63="","",基本情報入力シート!R63)</f>
        <v/>
      </c>
      <c r="L38" s="256" t="str">
        <f>IF(基本情報入力シート!W63="","",基本情報入力シート!W63)</f>
        <v/>
      </c>
      <c r="M38" s="255" t="str">
        <f>IF(基本情報入力シート!X63="","",基本情報入力シート!X63)</f>
        <v/>
      </c>
      <c r="N38" s="330" t="str">
        <f>IF(基本情報入力シート!Y63="","",基本情報入力シート!Y63)</f>
        <v/>
      </c>
      <c r="O38" s="445"/>
      <c r="P38" s="412"/>
      <c r="Q38" s="334"/>
      <c r="R38" s="405">
        <f t="shared" si="3"/>
        <v>0</v>
      </c>
      <c r="S38" s="57" t="str">
        <f>IFERROR(ROUNDDOWN(Q38*VLOOKUP(N38,【参考】数式用!$V$2:$AA$59,MATCH(P38,【参考】数式用!$X$4:$AA$4)+2,FALSE)*0.5, 0), "")</f>
        <v/>
      </c>
      <c r="T38" s="24"/>
      <c r="U38" s="896"/>
      <c r="V38" s="896"/>
      <c r="W38" s="380"/>
      <c r="X38" s="25"/>
      <c r="Y38" s="335"/>
      <c r="Z38" s="451">
        <f t="shared" si="4"/>
        <v>0</v>
      </c>
      <c r="AA38" s="58" t="str">
        <f>IFERROR(IF(X38="ー", "", ROUNDDOWN(Y38*VLOOKUP(N38,【参考】数式用!$V$2:$AG$52,MATCH(X38,【参考】数式用!$AB$4:$AG$4)+6,FALSE)*0.5, 0)), "")</f>
        <v/>
      </c>
      <c r="AB38" s="337"/>
      <c r="AC38" s="337"/>
      <c r="AD38" s="380"/>
      <c r="AE38" s="267" t="str">
        <f>IF(N38="","",VLOOKUP(N38,【参考】数式用!$A$3:$N$59,14,FALSE))</f>
        <v/>
      </c>
      <c r="AF38" s="267" t="str">
        <f>IFERROR(VLOOKUP(N38,【参考】数式用!$A$3:$N$59,14,FALSE),"")&amp;"_4_5"</f>
        <v>_4_5</v>
      </c>
      <c r="AG38" s="267" t="str">
        <f>IFERROR(VLOOKUP(N38,【参考】数式用!$A$3:$N$59,14,FALSE),"")&amp;"_6"</f>
        <v>_6</v>
      </c>
      <c r="AH38" s="268" t="str">
        <f>IFERROR(VLOOKUP(N38,【参考】数式用!$AI$2:$AJ$52, 2, FALSE), "")</f>
        <v/>
      </c>
      <c r="AI38" s="269" t="str">
        <f t="shared" si="0"/>
        <v/>
      </c>
      <c r="AJ38" s="270" t="str">
        <f t="shared" si="1"/>
        <v/>
      </c>
      <c r="AK38" s="54" t="str">
        <f t="shared" si="2"/>
        <v>R8</v>
      </c>
      <c r="AL38" s="54" t="str">
        <f t="shared" si="5"/>
        <v/>
      </c>
      <c r="AM38" s="55">
        <f>IF(O38="",Q38,IFERROR(IFERROR(ROUNDDOWN(Q38*VLOOKUP(N38,【参考】数式用!$A$5:$F$43,MATCH('別紙様式3-2（処遇改善加算　個票）'!P38,【参考】数式用!$C$4:$F$4,0)+2,FALSE)/VLOOKUP('別紙様式3-2（処遇改善加算　個票）'!N38,【参考】数式用!$A$5:$F$43,MATCH('別紙様式3-2（処遇改善加算　個票）'!O38,【参考】数式用!$C$4:$F$4,0)+2,FALSE),0),"")-Q38,""))</f>
        <v>0</v>
      </c>
      <c r="AN38" s="454">
        <f>IF(O38="",Y38,IFERROR(IFERROR(ROUNDDOWN(Y38*VLOOKUP(N38,【参考】数式用!$A$50:$I$88,MATCH('別紙様式3-2（処遇改善加算　個票）'!X38,【参考】数式用!$C$49:$I$49,0)+2,FALSE)/VLOOKUP('別紙様式3-2（処遇改善加算　個票）'!N38,【参考】数式用!$A$5:$F$43,MATCH('別紙様式3-2（処遇改善加算　個票）'!O38,【参考】数式用!$C$4:$F$4,0)+2,FALSE),0),"")-Y38,""))</f>
        <v>0</v>
      </c>
      <c r="AO38" s="454" t="str">
        <f t="shared" si="6"/>
        <v/>
      </c>
      <c r="AP38" s="483" t="str">
        <f>IF(AO38="","",ROUNDDOWN(Y38*VLOOKUP(N38,【参考】数式用!$V$50:$Y$88,MATCH('別紙様式3-2（処遇改善加算　個票）'!X38,【参考】数式用!$X$49:$Y$49,0)+2,FALSE),0))</f>
        <v/>
      </c>
      <c r="AQ38" s="40"/>
      <c r="AR38" s="40"/>
      <c r="AS38" s="40"/>
      <c r="AT38" s="40"/>
    </row>
    <row r="39" spans="1:46" customFormat="1" ht="40.15" customHeight="1">
      <c r="A39" s="56">
        <v>25</v>
      </c>
      <c r="B39" s="897" t="str">
        <f>IF(基本情報入力シート!C64="","",基本情報入力シート!C64)</f>
        <v/>
      </c>
      <c r="C39" s="898"/>
      <c r="D39" s="898"/>
      <c r="E39" s="898"/>
      <c r="F39" s="898"/>
      <c r="G39" s="898"/>
      <c r="H39" s="898"/>
      <c r="I39" s="899"/>
      <c r="J39" s="255" t="str">
        <f>IF(基本情報入力シート!M64="","",基本情報入力シート!M64)</f>
        <v/>
      </c>
      <c r="K39" s="256" t="str">
        <f>IF(基本情報入力シート!R64="","",基本情報入力シート!R64)</f>
        <v/>
      </c>
      <c r="L39" s="256" t="str">
        <f>IF(基本情報入力シート!W64="","",基本情報入力シート!W64)</f>
        <v/>
      </c>
      <c r="M39" s="255" t="str">
        <f>IF(基本情報入力シート!X64="","",基本情報入力シート!X64)</f>
        <v/>
      </c>
      <c r="N39" s="330" t="str">
        <f>IF(基本情報入力シート!Y64="","",基本情報入力シート!Y64)</f>
        <v/>
      </c>
      <c r="O39" s="445"/>
      <c r="P39" s="412"/>
      <c r="Q39" s="334"/>
      <c r="R39" s="405">
        <f t="shared" si="3"/>
        <v>0</v>
      </c>
      <c r="S39" s="57" t="str">
        <f>IFERROR(ROUNDDOWN(Q39*VLOOKUP(N39,【参考】数式用!$V$2:$AA$59,MATCH(P39,【参考】数式用!$X$4:$AA$4)+2,FALSE)*0.5, 0), "")</f>
        <v/>
      </c>
      <c r="T39" s="24"/>
      <c r="U39" s="896"/>
      <c r="V39" s="896"/>
      <c r="W39" s="380"/>
      <c r="X39" s="25"/>
      <c r="Y39" s="335"/>
      <c r="Z39" s="451">
        <f t="shared" si="4"/>
        <v>0</v>
      </c>
      <c r="AA39" s="58" t="str">
        <f>IFERROR(IF(X39="ー", "", ROUNDDOWN(Y39*VLOOKUP(N39,【参考】数式用!$V$2:$AG$52,MATCH(X39,【参考】数式用!$AB$4:$AG$4)+6,FALSE)*0.5, 0)), "")</f>
        <v/>
      </c>
      <c r="AB39" s="337"/>
      <c r="AC39" s="337"/>
      <c r="AD39" s="380"/>
      <c r="AE39" s="267" t="str">
        <f>IF(N39="","",VLOOKUP(N39,【参考】数式用!$A$3:$N$59,14,FALSE))</f>
        <v/>
      </c>
      <c r="AF39" s="267" t="str">
        <f>IFERROR(VLOOKUP(N39,【参考】数式用!$A$3:$N$59,14,FALSE),"")&amp;"_4_5"</f>
        <v>_4_5</v>
      </c>
      <c r="AG39" s="267" t="str">
        <f>IFERROR(VLOOKUP(N39,【参考】数式用!$A$3:$N$59,14,FALSE),"")&amp;"_6"</f>
        <v>_6</v>
      </c>
      <c r="AH39" s="268" t="str">
        <f>IFERROR(VLOOKUP(N39,【参考】数式用!$AI$2:$AJ$52, 2, FALSE), "")</f>
        <v/>
      </c>
      <c r="AI39" s="269" t="str">
        <f t="shared" si="0"/>
        <v/>
      </c>
      <c r="AJ39" s="270" t="str">
        <f t="shared" si="1"/>
        <v/>
      </c>
      <c r="AK39" s="54" t="str">
        <f t="shared" si="2"/>
        <v>R8</v>
      </c>
      <c r="AL39" s="54" t="str">
        <f t="shared" si="5"/>
        <v/>
      </c>
      <c r="AM39" s="55">
        <f>IF(O39="",Q39,IFERROR(IFERROR(ROUNDDOWN(Q39*VLOOKUP(N39,【参考】数式用!$A$5:$F$43,MATCH('別紙様式3-2（処遇改善加算　個票）'!P39,【参考】数式用!$C$4:$F$4,0)+2,FALSE)/VLOOKUP('別紙様式3-2（処遇改善加算　個票）'!N39,【参考】数式用!$A$5:$F$43,MATCH('別紙様式3-2（処遇改善加算　個票）'!O39,【参考】数式用!$C$4:$F$4,0)+2,FALSE),0),"")-Q39,""))</f>
        <v>0</v>
      </c>
      <c r="AN39" s="454">
        <f>IF(O39="",Y39,IFERROR(IFERROR(ROUNDDOWN(Y39*VLOOKUP(N39,【参考】数式用!$A$50:$I$88,MATCH('別紙様式3-2（処遇改善加算　個票）'!X39,【参考】数式用!$C$49:$I$49,0)+2,FALSE)/VLOOKUP('別紙様式3-2（処遇改善加算　個票）'!N39,【参考】数式用!$A$5:$F$43,MATCH('別紙様式3-2（処遇改善加算　個票）'!O39,【参考】数式用!$C$4:$F$4,0)+2,FALSE),0),"")-Y39,""))</f>
        <v>0</v>
      </c>
      <c r="AO39" s="454" t="str">
        <f t="shared" si="6"/>
        <v/>
      </c>
      <c r="AP39" s="483" t="str">
        <f>IF(AO39="","",ROUNDDOWN(Y39*VLOOKUP(N39,【参考】数式用!$V$50:$Y$88,MATCH('別紙様式3-2（処遇改善加算　個票）'!X39,【参考】数式用!$X$49:$Y$49,0)+2,FALSE),0))</f>
        <v/>
      </c>
      <c r="AQ39" s="40"/>
      <c r="AR39" s="40"/>
      <c r="AS39" s="40"/>
      <c r="AT39" s="40"/>
    </row>
    <row r="40" spans="1:46" customFormat="1" ht="40.15" customHeight="1">
      <c r="A40" s="56">
        <v>26</v>
      </c>
      <c r="B40" s="897" t="str">
        <f>IF(基本情報入力シート!C65="","",基本情報入力シート!C65)</f>
        <v/>
      </c>
      <c r="C40" s="898"/>
      <c r="D40" s="898"/>
      <c r="E40" s="898"/>
      <c r="F40" s="898"/>
      <c r="G40" s="898"/>
      <c r="H40" s="898"/>
      <c r="I40" s="899"/>
      <c r="J40" s="255" t="str">
        <f>IF(基本情報入力シート!M65="","",基本情報入力シート!M65)</f>
        <v/>
      </c>
      <c r="K40" s="256" t="str">
        <f>IF(基本情報入力シート!R65="","",基本情報入力シート!R65)</f>
        <v/>
      </c>
      <c r="L40" s="256" t="str">
        <f>IF(基本情報入力シート!W65="","",基本情報入力シート!W65)</f>
        <v/>
      </c>
      <c r="M40" s="255" t="str">
        <f>IF(基本情報入力シート!X65="","",基本情報入力シート!X65)</f>
        <v/>
      </c>
      <c r="N40" s="330" t="str">
        <f>IF(基本情報入力シート!Y65="","",基本情報入力シート!Y65)</f>
        <v/>
      </c>
      <c r="O40" s="445"/>
      <c r="P40" s="412"/>
      <c r="Q40" s="334"/>
      <c r="R40" s="405">
        <f t="shared" si="3"/>
        <v>0</v>
      </c>
      <c r="S40" s="57" t="str">
        <f>IFERROR(ROUNDDOWN(Q40*VLOOKUP(N40,【参考】数式用!$V$2:$AA$59,MATCH(P40,【参考】数式用!$X$4:$AA$4)+2,FALSE)*0.5, 0), "")</f>
        <v/>
      </c>
      <c r="T40" s="24"/>
      <c r="U40" s="896"/>
      <c r="V40" s="896"/>
      <c r="W40" s="380"/>
      <c r="X40" s="25"/>
      <c r="Y40" s="335"/>
      <c r="Z40" s="451">
        <f t="shared" si="4"/>
        <v>0</v>
      </c>
      <c r="AA40" s="58" t="str">
        <f>IFERROR(IF(X40="ー", "", ROUNDDOWN(Y40*VLOOKUP(N40,【参考】数式用!$V$2:$AG$52,MATCH(X40,【参考】数式用!$AB$4:$AG$4)+6,FALSE)*0.5, 0)), "")</f>
        <v/>
      </c>
      <c r="AB40" s="337"/>
      <c r="AC40" s="337"/>
      <c r="AD40" s="380"/>
      <c r="AE40" s="267" t="str">
        <f>IF(N40="","",VLOOKUP(N40,【参考】数式用!$A$3:$N$59,14,FALSE))</f>
        <v/>
      </c>
      <c r="AF40" s="267" t="str">
        <f>IFERROR(VLOOKUP(N40,【参考】数式用!$A$3:$N$59,14,FALSE),"")&amp;"_4_5"</f>
        <v>_4_5</v>
      </c>
      <c r="AG40" s="267" t="str">
        <f>IFERROR(VLOOKUP(N40,【参考】数式用!$A$3:$N$59,14,FALSE),"")&amp;"_6"</f>
        <v>_6</v>
      </c>
      <c r="AH40" s="268" t="str">
        <f>IFERROR(VLOOKUP(N40,【参考】数式用!$AI$2:$AJ$52, 2, FALSE), "")</f>
        <v/>
      </c>
      <c r="AI40" s="269" t="str">
        <f t="shared" si="0"/>
        <v/>
      </c>
      <c r="AJ40" s="270" t="str">
        <f t="shared" si="1"/>
        <v/>
      </c>
      <c r="AK40" s="54" t="str">
        <f t="shared" si="2"/>
        <v>R8</v>
      </c>
      <c r="AL40" s="54" t="str">
        <f t="shared" si="5"/>
        <v/>
      </c>
      <c r="AM40" s="55">
        <f>IF(O40="",Q40,IFERROR(IFERROR(ROUNDDOWN(Q40*VLOOKUP(N40,【参考】数式用!$A$5:$F$43,MATCH('別紙様式3-2（処遇改善加算　個票）'!P40,【参考】数式用!$C$4:$F$4,0)+2,FALSE)/VLOOKUP('別紙様式3-2（処遇改善加算　個票）'!N40,【参考】数式用!$A$5:$F$43,MATCH('別紙様式3-2（処遇改善加算　個票）'!O40,【参考】数式用!$C$4:$F$4,0)+2,FALSE),0),"")-Q40,""))</f>
        <v>0</v>
      </c>
      <c r="AN40" s="454">
        <f>IF(O40="",Y40,IFERROR(IFERROR(ROUNDDOWN(Y40*VLOOKUP(N40,【参考】数式用!$A$50:$I$88,MATCH('別紙様式3-2（処遇改善加算　個票）'!X40,【参考】数式用!$C$49:$I$49,0)+2,FALSE)/VLOOKUP('別紙様式3-2（処遇改善加算　個票）'!N40,【参考】数式用!$A$5:$F$43,MATCH('別紙様式3-2（処遇改善加算　個票）'!O40,【参考】数式用!$C$4:$F$4,0)+2,FALSE),0),"")-Y40,""))</f>
        <v>0</v>
      </c>
      <c r="AO40" s="454" t="str">
        <f t="shared" si="6"/>
        <v/>
      </c>
      <c r="AP40" s="483" t="str">
        <f>IF(AO40="","",ROUNDDOWN(Y40*VLOOKUP(N40,【参考】数式用!$V$50:$Y$88,MATCH('別紙様式3-2（処遇改善加算　個票）'!X40,【参考】数式用!$X$49:$Y$49,0)+2,FALSE),0))</f>
        <v/>
      </c>
      <c r="AQ40" s="40"/>
      <c r="AR40" s="40"/>
      <c r="AS40" s="40"/>
      <c r="AT40" s="40"/>
    </row>
    <row r="41" spans="1:46" customFormat="1" ht="40.15" customHeight="1">
      <c r="A41" s="56">
        <v>27</v>
      </c>
      <c r="B41" s="897" t="str">
        <f>IF(基本情報入力シート!C66="","",基本情報入力シート!C66)</f>
        <v/>
      </c>
      <c r="C41" s="898"/>
      <c r="D41" s="898"/>
      <c r="E41" s="898"/>
      <c r="F41" s="898"/>
      <c r="G41" s="898"/>
      <c r="H41" s="898"/>
      <c r="I41" s="899"/>
      <c r="J41" s="255" t="str">
        <f>IF(基本情報入力シート!M66="","",基本情報入力シート!M66)</f>
        <v/>
      </c>
      <c r="K41" s="256" t="str">
        <f>IF(基本情報入力シート!R66="","",基本情報入力シート!R66)</f>
        <v/>
      </c>
      <c r="L41" s="256" t="str">
        <f>IF(基本情報入力シート!W66="","",基本情報入力シート!W66)</f>
        <v/>
      </c>
      <c r="M41" s="255" t="str">
        <f>IF(基本情報入力シート!X66="","",基本情報入力シート!X66)</f>
        <v/>
      </c>
      <c r="N41" s="330" t="str">
        <f>IF(基本情報入力シート!Y66="","",基本情報入力シート!Y66)</f>
        <v/>
      </c>
      <c r="O41" s="445"/>
      <c r="P41" s="412"/>
      <c r="Q41" s="334"/>
      <c r="R41" s="405">
        <f t="shared" si="3"/>
        <v>0</v>
      </c>
      <c r="S41" s="57" t="str">
        <f>IFERROR(ROUNDDOWN(Q41*VLOOKUP(N41,【参考】数式用!$V$2:$AA$59,MATCH(P41,【参考】数式用!$X$4:$AA$4)+2,FALSE)*0.5, 0), "")</f>
        <v/>
      </c>
      <c r="T41" s="24"/>
      <c r="U41" s="896"/>
      <c r="V41" s="896"/>
      <c r="W41" s="380"/>
      <c r="X41" s="25"/>
      <c r="Y41" s="335"/>
      <c r="Z41" s="451">
        <f t="shared" si="4"/>
        <v>0</v>
      </c>
      <c r="AA41" s="58" t="str">
        <f>IFERROR(IF(X41="ー", "", ROUNDDOWN(Y41*VLOOKUP(N41,【参考】数式用!$V$2:$AG$52,MATCH(X41,【参考】数式用!$AB$4:$AG$4)+6,FALSE)*0.5, 0)), "")</f>
        <v/>
      </c>
      <c r="AB41" s="337"/>
      <c r="AC41" s="337"/>
      <c r="AD41" s="380"/>
      <c r="AE41" s="267" t="str">
        <f>IF(N41="","",VLOOKUP(N41,【参考】数式用!$A$3:$N$59,14,FALSE))</f>
        <v/>
      </c>
      <c r="AF41" s="267" t="str">
        <f>IFERROR(VLOOKUP(N41,【参考】数式用!$A$3:$N$59,14,FALSE),"")&amp;"_4_5"</f>
        <v>_4_5</v>
      </c>
      <c r="AG41" s="267" t="str">
        <f>IFERROR(VLOOKUP(N41,【参考】数式用!$A$3:$N$59,14,FALSE),"")&amp;"_6"</f>
        <v>_6</v>
      </c>
      <c r="AH41" s="268" t="str">
        <f>IFERROR(VLOOKUP(N41,【参考】数式用!$AI$2:$AJ$52, 2, FALSE), "")</f>
        <v/>
      </c>
      <c r="AI41" s="269" t="str">
        <f t="shared" si="0"/>
        <v/>
      </c>
      <c r="AJ41" s="270" t="str">
        <f t="shared" si="1"/>
        <v/>
      </c>
      <c r="AK41" s="54" t="str">
        <f t="shared" si="2"/>
        <v>R8</v>
      </c>
      <c r="AL41" s="54" t="str">
        <f t="shared" si="5"/>
        <v/>
      </c>
      <c r="AM41" s="55">
        <f>IF(O41="",Q41,IFERROR(IFERROR(ROUNDDOWN(Q41*VLOOKUP(N41,【参考】数式用!$A$5:$F$43,MATCH('別紙様式3-2（処遇改善加算　個票）'!P41,【参考】数式用!$C$4:$F$4,0)+2,FALSE)/VLOOKUP('別紙様式3-2（処遇改善加算　個票）'!N41,【参考】数式用!$A$5:$F$43,MATCH('別紙様式3-2（処遇改善加算　個票）'!O41,【参考】数式用!$C$4:$F$4,0)+2,FALSE),0),"")-Q41,""))</f>
        <v>0</v>
      </c>
      <c r="AN41" s="454">
        <f>IF(O41="",Y41,IFERROR(IFERROR(ROUNDDOWN(Y41*VLOOKUP(N41,【参考】数式用!$A$50:$I$88,MATCH('別紙様式3-2（処遇改善加算　個票）'!X41,【参考】数式用!$C$49:$I$49,0)+2,FALSE)/VLOOKUP('別紙様式3-2（処遇改善加算　個票）'!N41,【参考】数式用!$A$5:$F$43,MATCH('別紙様式3-2（処遇改善加算　個票）'!O41,【参考】数式用!$C$4:$F$4,0)+2,FALSE),0),"")-Y41,""))</f>
        <v>0</v>
      </c>
      <c r="AO41" s="454" t="str">
        <f t="shared" si="6"/>
        <v/>
      </c>
      <c r="AP41" s="483" t="str">
        <f>IF(AO41="","",ROUNDDOWN(Y41*VLOOKUP(N41,【参考】数式用!$V$50:$Y$88,MATCH('別紙様式3-2（処遇改善加算　個票）'!X41,【参考】数式用!$X$49:$Y$49,0)+2,FALSE),0))</f>
        <v/>
      </c>
      <c r="AQ41" s="40"/>
      <c r="AR41" s="40"/>
      <c r="AS41" s="40"/>
      <c r="AT41" s="40"/>
    </row>
    <row r="42" spans="1:46" customFormat="1" ht="40.15" customHeight="1">
      <c r="A42" s="56">
        <v>28</v>
      </c>
      <c r="B42" s="897" t="str">
        <f>IF(基本情報入力シート!C67="","",基本情報入力シート!C67)</f>
        <v/>
      </c>
      <c r="C42" s="898"/>
      <c r="D42" s="898"/>
      <c r="E42" s="898"/>
      <c r="F42" s="898"/>
      <c r="G42" s="898"/>
      <c r="H42" s="898"/>
      <c r="I42" s="899"/>
      <c r="J42" s="255" t="str">
        <f>IF(基本情報入力シート!M67="","",基本情報入力シート!M67)</f>
        <v/>
      </c>
      <c r="K42" s="256" t="str">
        <f>IF(基本情報入力シート!R67="","",基本情報入力シート!R67)</f>
        <v/>
      </c>
      <c r="L42" s="256" t="str">
        <f>IF(基本情報入力シート!W67="","",基本情報入力シート!W67)</f>
        <v/>
      </c>
      <c r="M42" s="255" t="str">
        <f>IF(基本情報入力シート!X67="","",基本情報入力シート!X67)</f>
        <v/>
      </c>
      <c r="N42" s="330" t="str">
        <f>IF(基本情報入力シート!Y67="","",基本情報入力シート!Y67)</f>
        <v/>
      </c>
      <c r="O42" s="445"/>
      <c r="P42" s="412"/>
      <c r="Q42" s="334"/>
      <c r="R42" s="405">
        <f t="shared" si="3"/>
        <v>0</v>
      </c>
      <c r="S42" s="57" t="str">
        <f>IFERROR(ROUNDDOWN(Q42*VLOOKUP(N42,【参考】数式用!$V$2:$AA$59,MATCH(P42,【参考】数式用!$X$4:$AA$4)+2,FALSE)*0.5, 0), "")</f>
        <v/>
      </c>
      <c r="T42" s="24"/>
      <c r="U42" s="896"/>
      <c r="V42" s="896"/>
      <c r="W42" s="380"/>
      <c r="X42" s="25"/>
      <c r="Y42" s="335"/>
      <c r="Z42" s="451">
        <f t="shared" si="4"/>
        <v>0</v>
      </c>
      <c r="AA42" s="58" t="str">
        <f>IFERROR(IF(X42="ー", "", ROUNDDOWN(Y42*VLOOKUP(N42,【参考】数式用!$V$2:$AG$52,MATCH(X42,【参考】数式用!$AB$4:$AG$4)+6,FALSE)*0.5, 0)), "")</f>
        <v/>
      </c>
      <c r="AB42" s="337"/>
      <c r="AC42" s="337"/>
      <c r="AD42" s="380"/>
      <c r="AE42" s="267" t="str">
        <f>IF(N42="","",VLOOKUP(N42,【参考】数式用!$A$3:$N$59,14,FALSE))</f>
        <v/>
      </c>
      <c r="AF42" s="267" t="str">
        <f>IFERROR(VLOOKUP(N42,【参考】数式用!$A$3:$N$59,14,FALSE),"")&amp;"_4_5"</f>
        <v>_4_5</v>
      </c>
      <c r="AG42" s="267" t="str">
        <f>IFERROR(VLOOKUP(N42,【参考】数式用!$A$3:$N$59,14,FALSE),"")&amp;"_6"</f>
        <v>_6</v>
      </c>
      <c r="AH42" s="268" t="str">
        <f>IFERROR(VLOOKUP(N42,【参考】数式用!$AI$2:$AJ$52, 2, FALSE), "")</f>
        <v/>
      </c>
      <c r="AI42" s="269" t="str">
        <f t="shared" si="0"/>
        <v/>
      </c>
      <c r="AJ42" s="270" t="str">
        <f t="shared" si="1"/>
        <v/>
      </c>
      <c r="AK42" s="54" t="str">
        <f t="shared" si="2"/>
        <v>R8</v>
      </c>
      <c r="AL42" s="54" t="str">
        <f t="shared" si="5"/>
        <v/>
      </c>
      <c r="AM42" s="55">
        <f>IF(O42="",Q42,IFERROR(IFERROR(ROUNDDOWN(Q42*VLOOKUP(N42,【参考】数式用!$A$5:$F$43,MATCH('別紙様式3-2（処遇改善加算　個票）'!P42,【参考】数式用!$C$4:$F$4,0)+2,FALSE)/VLOOKUP('別紙様式3-2（処遇改善加算　個票）'!N42,【参考】数式用!$A$5:$F$43,MATCH('別紙様式3-2（処遇改善加算　個票）'!O42,【参考】数式用!$C$4:$F$4,0)+2,FALSE),0),"")-Q42,""))</f>
        <v>0</v>
      </c>
      <c r="AN42" s="454">
        <f>IF(O42="",Y42,IFERROR(IFERROR(ROUNDDOWN(Y42*VLOOKUP(N42,【参考】数式用!$A$50:$I$88,MATCH('別紙様式3-2（処遇改善加算　個票）'!X42,【参考】数式用!$C$49:$I$49,0)+2,FALSE)/VLOOKUP('別紙様式3-2（処遇改善加算　個票）'!N42,【参考】数式用!$A$5:$F$43,MATCH('別紙様式3-2（処遇改善加算　個票）'!O42,【参考】数式用!$C$4:$F$4,0)+2,FALSE),0),"")-Y42,""))</f>
        <v>0</v>
      </c>
      <c r="AO42" s="454" t="str">
        <f t="shared" si="6"/>
        <v/>
      </c>
      <c r="AP42" s="483" t="str">
        <f>IF(AO42="","",ROUNDDOWN(Y42*VLOOKUP(N42,【参考】数式用!$V$50:$Y$88,MATCH('別紙様式3-2（処遇改善加算　個票）'!X42,【参考】数式用!$X$49:$Y$49,0)+2,FALSE),0))</f>
        <v/>
      </c>
      <c r="AQ42" s="40"/>
      <c r="AR42" s="40"/>
      <c r="AS42" s="40"/>
      <c r="AT42" s="40"/>
    </row>
    <row r="43" spans="1:46" customFormat="1" ht="40.15" customHeight="1">
      <c r="A43" s="56">
        <v>29</v>
      </c>
      <c r="B43" s="897" t="str">
        <f>IF(基本情報入力シート!C68="","",基本情報入力シート!C68)</f>
        <v/>
      </c>
      <c r="C43" s="898"/>
      <c r="D43" s="898"/>
      <c r="E43" s="898"/>
      <c r="F43" s="898"/>
      <c r="G43" s="898"/>
      <c r="H43" s="898"/>
      <c r="I43" s="899"/>
      <c r="J43" s="255" t="str">
        <f>IF(基本情報入力シート!M68="","",基本情報入力シート!M68)</f>
        <v/>
      </c>
      <c r="K43" s="256" t="str">
        <f>IF(基本情報入力シート!R68="","",基本情報入力シート!R68)</f>
        <v/>
      </c>
      <c r="L43" s="256" t="str">
        <f>IF(基本情報入力シート!W68="","",基本情報入力シート!W68)</f>
        <v/>
      </c>
      <c r="M43" s="255" t="str">
        <f>IF(基本情報入力シート!X68="","",基本情報入力シート!X68)</f>
        <v/>
      </c>
      <c r="N43" s="330" t="str">
        <f>IF(基本情報入力シート!Y68="","",基本情報入力シート!Y68)</f>
        <v/>
      </c>
      <c r="O43" s="445"/>
      <c r="P43" s="412"/>
      <c r="Q43" s="334"/>
      <c r="R43" s="405">
        <f t="shared" si="3"/>
        <v>0</v>
      </c>
      <c r="S43" s="57" t="str">
        <f>IFERROR(ROUNDDOWN(Q43*VLOOKUP(N43,【参考】数式用!$V$2:$AA$59,MATCH(P43,【参考】数式用!$X$4:$AA$4)+2,FALSE)*0.5, 0), "")</f>
        <v/>
      </c>
      <c r="T43" s="24"/>
      <c r="U43" s="896"/>
      <c r="V43" s="896"/>
      <c r="W43" s="380"/>
      <c r="X43" s="25"/>
      <c r="Y43" s="335"/>
      <c r="Z43" s="451">
        <f t="shared" si="4"/>
        <v>0</v>
      </c>
      <c r="AA43" s="58" t="str">
        <f>IFERROR(IF(X43="ー", "", ROUNDDOWN(Y43*VLOOKUP(N43,【参考】数式用!$V$2:$AG$52,MATCH(X43,【参考】数式用!$AB$4:$AG$4)+6,FALSE)*0.5, 0)), "")</f>
        <v/>
      </c>
      <c r="AB43" s="337"/>
      <c r="AC43" s="337"/>
      <c r="AD43" s="380"/>
      <c r="AE43" s="267" t="str">
        <f>IF(N43="","",VLOOKUP(N43,【参考】数式用!$A$3:$N$59,14,FALSE))</f>
        <v/>
      </c>
      <c r="AF43" s="267" t="str">
        <f>IFERROR(VLOOKUP(N43,【参考】数式用!$A$3:$N$59,14,FALSE),"")&amp;"_4_5"</f>
        <v>_4_5</v>
      </c>
      <c r="AG43" s="267" t="str">
        <f>IFERROR(VLOOKUP(N43,【参考】数式用!$A$3:$N$59,14,FALSE),"")&amp;"_6"</f>
        <v>_6</v>
      </c>
      <c r="AH43" s="268" t="str">
        <f>IFERROR(VLOOKUP(N43,【参考】数式用!$AI$2:$AJ$52, 2, FALSE), "")</f>
        <v/>
      </c>
      <c r="AI43" s="269" t="str">
        <f t="shared" si="0"/>
        <v/>
      </c>
      <c r="AJ43" s="270" t="str">
        <f t="shared" si="1"/>
        <v/>
      </c>
      <c r="AK43" s="54" t="str">
        <f t="shared" si="2"/>
        <v>R8</v>
      </c>
      <c r="AL43" s="54" t="str">
        <f t="shared" si="5"/>
        <v/>
      </c>
      <c r="AM43" s="55">
        <f>IF(O43="",Q43,IFERROR(IFERROR(ROUNDDOWN(Q43*VLOOKUP(N43,【参考】数式用!$A$5:$F$43,MATCH('別紙様式3-2（処遇改善加算　個票）'!P43,【参考】数式用!$C$4:$F$4,0)+2,FALSE)/VLOOKUP('別紙様式3-2（処遇改善加算　個票）'!N43,【参考】数式用!$A$5:$F$43,MATCH('別紙様式3-2（処遇改善加算　個票）'!O43,【参考】数式用!$C$4:$F$4,0)+2,FALSE),0),"")-Q43,""))</f>
        <v>0</v>
      </c>
      <c r="AN43" s="454">
        <f>IF(O43="",Y43,IFERROR(IFERROR(ROUNDDOWN(Y43*VLOOKUP(N43,【参考】数式用!$A$50:$I$88,MATCH('別紙様式3-2（処遇改善加算　個票）'!X43,【参考】数式用!$C$49:$I$49,0)+2,FALSE)/VLOOKUP('別紙様式3-2（処遇改善加算　個票）'!N43,【参考】数式用!$A$5:$F$43,MATCH('別紙様式3-2（処遇改善加算　個票）'!O43,【参考】数式用!$C$4:$F$4,0)+2,FALSE),0),"")-Y43,""))</f>
        <v>0</v>
      </c>
      <c r="AO43" s="454" t="str">
        <f t="shared" si="6"/>
        <v/>
      </c>
      <c r="AP43" s="483" t="str">
        <f>IF(AO43="","",ROUNDDOWN(Y43*VLOOKUP(N43,【参考】数式用!$V$50:$Y$88,MATCH('別紙様式3-2（処遇改善加算　個票）'!X43,【参考】数式用!$X$49:$Y$49,0)+2,FALSE),0))</f>
        <v/>
      </c>
      <c r="AQ43" s="40"/>
      <c r="AR43" s="40"/>
      <c r="AS43" s="40"/>
      <c r="AT43" s="40"/>
    </row>
    <row r="44" spans="1:46" customFormat="1" ht="40.15" customHeight="1">
      <c r="A44" s="56">
        <v>30</v>
      </c>
      <c r="B44" s="897" t="str">
        <f>IF(基本情報入力シート!C69="","",基本情報入力シート!C69)</f>
        <v/>
      </c>
      <c r="C44" s="898"/>
      <c r="D44" s="898"/>
      <c r="E44" s="898"/>
      <c r="F44" s="898"/>
      <c r="G44" s="898"/>
      <c r="H44" s="898"/>
      <c r="I44" s="899"/>
      <c r="J44" s="255" t="str">
        <f>IF(基本情報入力シート!M69="","",基本情報入力シート!M69)</f>
        <v/>
      </c>
      <c r="K44" s="256" t="str">
        <f>IF(基本情報入力シート!R69="","",基本情報入力シート!R69)</f>
        <v/>
      </c>
      <c r="L44" s="256" t="str">
        <f>IF(基本情報入力シート!W69="","",基本情報入力シート!W69)</f>
        <v/>
      </c>
      <c r="M44" s="255" t="str">
        <f>IF(基本情報入力シート!X69="","",基本情報入力シート!X69)</f>
        <v/>
      </c>
      <c r="N44" s="330" t="str">
        <f>IF(基本情報入力シート!Y69="","",基本情報入力シート!Y69)</f>
        <v/>
      </c>
      <c r="O44" s="445"/>
      <c r="P44" s="412"/>
      <c r="Q44" s="334"/>
      <c r="R44" s="405">
        <f t="shared" si="3"/>
        <v>0</v>
      </c>
      <c r="S44" s="57" t="str">
        <f>IFERROR(ROUNDDOWN(Q44*VLOOKUP(N44,【参考】数式用!$V$2:$AA$59,MATCH(P44,【参考】数式用!$X$4:$AA$4)+2,FALSE)*0.5, 0), "")</f>
        <v/>
      </c>
      <c r="T44" s="24"/>
      <c r="U44" s="896"/>
      <c r="V44" s="896"/>
      <c r="W44" s="380"/>
      <c r="X44" s="25"/>
      <c r="Y44" s="335"/>
      <c r="Z44" s="451">
        <f t="shared" si="4"/>
        <v>0</v>
      </c>
      <c r="AA44" s="58" t="str">
        <f>IFERROR(IF(X44="ー", "", ROUNDDOWN(Y44*VLOOKUP(N44,【参考】数式用!$V$2:$AG$52,MATCH(X44,【参考】数式用!$AB$4:$AG$4)+6,FALSE)*0.5, 0)), "")</f>
        <v/>
      </c>
      <c r="AB44" s="337"/>
      <c r="AC44" s="337"/>
      <c r="AD44" s="380"/>
      <c r="AE44" s="267" t="str">
        <f>IF(N44="","",VLOOKUP(N44,【参考】数式用!$A$3:$N$59,14,FALSE))</f>
        <v/>
      </c>
      <c r="AF44" s="267" t="str">
        <f>IFERROR(VLOOKUP(N44,【参考】数式用!$A$3:$N$59,14,FALSE),"")&amp;"_4_5"</f>
        <v>_4_5</v>
      </c>
      <c r="AG44" s="267" t="str">
        <f>IFERROR(VLOOKUP(N44,【参考】数式用!$A$3:$N$59,14,FALSE),"")&amp;"_6"</f>
        <v>_6</v>
      </c>
      <c r="AH44" s="268" t="str">
        <f>IFERROR(VLOOKUP(N44,【参考】数式用!$AI$2:$AJ$52, 2, FALSE), "")</f>
        <v/>
      </c>
      <c r="AI44" s="269" t="str">
        <f t="shared" si="0"/>
        <v/>
      </c>
      <c r="AJ44" s="270" t="str">
        <f t="shared" si="1"/>
        <v/>
      </c>
      <c r="AK44" s="54" t="str">
        <f t="shared" si="2"/>
        <v>R8</v>
      </c>
      <c r="AL44" s="54" t="str">
        <f t="shared" si="5"/>
        <v/>
      </c>
      <c r="AM44" s="55">
        <f>IF(O44="",Q44,IFERROR(IFERROR(ROUNDDOWN(Q44*VLOOKUP(N44,【参考】数式用!$A$5:$F$43,MATCH('別紙様式3-2（処遇改善加算　個票）'!P44,【参考】数式用!$C$4:$F$4,0)+2,FALSE)/VLOOKUP('別紙様式3-2（処遇改善加算　個票）'!N44,【参考】数式用!$A$5:$F$43,MATCH('別紙様式3-2（処遇改善加算　個票）'!O44,【参考】数式用!$C$4:$F$4,0)+2,FALSE),0),"")-Q44,""))</f>
        <v>0</v>
      </c>
      <c r="AN44" s="454">
        <f>IF(O44="",Y44,IFERROR(IFERROR(ROUNDDOWN(Y44*VLOOKUP(N44,【参考】数式用!$A$50:$I$88,MATCH('別紙様式3-2（処遇改善加算　個票）'!X44,【参考】数式用!$C$49:$I$49,0)+2,FALSE)/VLOOKUP('別紙様式3-2（処遇改善加算　個票）'!N44,【参考】数式用!$A$5:$F$43,MATCH('別紙様式3-2（処遇改善加算　個票）'!O44,【参考】数式用!$C$4:$F$4,0)+2,FALSE),0),"")-Y44,""))</f>
        <v>0</v>
      </c>
      <c r="AO44" s="454" t="str">
        <f t="shared" si="6"/>
        <v/>
      </c>
      <c r="AP44" s="483" t="str">
        <f>IF(AO44="","",ROUNDDOWN(Y44*VLOOKUP(N44,【参考】数式用!$V$50:$Y$88,MATCH('別紙様式3-2（処遇改善加算　個票）'!X44,【参考】数式用!$X$49:$Y$49,0)+2,FALSE),0))</f>
        <v/>
      </c>
      <c r="AQ44" s="40"/>
      <c r="AR44" s="40"/>
      <c r="AS44" s="40"/>
      <c r="AT44" s="40"/>
    </row>
    <row r="45" spans="1:46" customFormat="1" ht="40.15" customHeight="1">
      <c r="A45" s="56">
        <v>31</v>
      </c>
      <c r="B45" s="897" t="str">
        <f>IF(基本情報入力シート!C70="","",基本情報入力シート!C70)</f>
        <v/>
      </c>
      <c r="C45" s="898"/>
      <c r="D45" s="898"/>
      <c r="E45" s="898"/>
      <c r="F45" s="898"/>
      <c r="G45" s="898"/>
      <c r="H45" s="898"/>
      <c r="I45" s="899"/>
      <c r="J45" s="255" t="str">
        <f>IF(基本情報入力シート!M70="","",基本情報入力シート!M70)</f>
        <v/>
      </c>
      <c r="K45" s="256" t="str">
        <f>IF(基本情報入力シート!R70="","",基本情報入力シート!R70)</f>
        <v/>
      </c>
      <c r="L45" s="256" t="str">
        <f>IF(基本情報入力シート!W70="","",基本情報入力シート!W70)</f>
        <v/>
      </c>
      <c r="M45" s="255" t="str">
        <f>IF(基本情報入力シート!X70="","",基本情報入力シート!X70)</f>
        <v/>
      </c>
      <c r="N45" s="330" t="str">
        <f>IF(基本情報入力シート!Y70="","",基本情報入力シート!Y70)</f>
        <v/>
      </c>
      <c r="O45" s="445"/>
      <c r="P45" s="412"/>
      <c r="Q45" s="334"/>
      <c r="R45" s="405">
        <f t="shared" si="3"/>
        <v>0</v>
      </c>
      <c r="S45" s="57" t="str">
        <f>IFERROR(ROUNDDOWN(Q45*VLOOKUP(N45,【参考】数式用!$V$2:$AA$59,MATCH(P45,【参考】数式用!$X$4:$AA$4)+2,FALSE)*0.5, 0), "")</f>
        <v/>
      </c>
      <c r="T45" s="24"/>
      <c r="U45" s="896"/>
      <c r="V45" s="896"/>
      <c r="W45" s="380"/>
      <c r="X45" s="25"/>
      <c r="Y45" s="335"/>
      <c r="Z45" s="451">
        <f t="shared" si="4"/>
        <v>0</v>
      </c>
      <c r="AA45" s="58" t="str">
        <f>IFERROR(IF(X45="ー", "", ROUNDDOWN(Y45*VLOOKUP(N45,【参考】数式用!$V$2:$AG$52,MATCH(X45,【参考】数式用!$AB$4:$AG$4)+6,FALSE)*0.5, 0)), "")</f>
        <v/>
      </c>
      <c r="AB45" s="337"/>
      <c r="AC45" s="337"/>
      <c r="AD45" s="380"/>
      <c r="AE45" s="267" t="str">
        <f>IF(N45="","",VLOOKUP(N45,【参考】数式用!$A$3:$N$59,14,FALSE))</f>
        <v/>
      </c>
      <c r="AF45" s="267" t="str">
        <f>IFERROR(VLOOKUP(N45,【参考】数式用!$A$3:$N$59,14,FALSE),"")&amp;"_4_5"</f>
        <v>_4_5</v>
      </c>
      <c r="AG45" s="267" t="str">
        <f>IFERROR(VLOOKUP(N45,【参考】数式用!$A$3:$N$59,14,FALSE),"")&amp;"_6"</f>
        <v>_6</v>
      </c>
      <c r="AH45" s="268" t="str">
        <f>IFERROR(VLOOKUP(N45,【参考】数式用!$AI$2:$AJ$52, 2, FALSE), "")</f>
        <v/>
      </c>
      <c r="AI45" s="269" t="str">
        <f t="shared" si="0"/>
        <v/>
      </c>
      <c r="AJ45" s="270" t="str">
        <f t="shared" si="1"/>
        <v/>
      </c>
      <c r="AK45" s="54" t="str">
        <f t="shared" si="2"/>
        <v>R8</v>
      </c>
      <c r="AL45" s="54" t="str">
        <f t="shared" si="5"/>
        <v/>
      </c>
      <c r="AM45" s="55">
        <f>IF(O45="",Q45,IFERROR(IFERROR(ROUNDDOWN(Q45*VLOOKUP(N45,【参考】数式用!$A$5:$F$43,MATCH('別紙様式3-2（処遇改善加算　個票）'!P45,【参考】数式用!$C$4:$F$4,0)+2,FALSE)/VLOOKUP('別紙様式3-2（処遇改善加算　個票）'!N45,【参考】数式用!$A$5:$F$43,MATCH('別紙様式3-2（処遇改善加算　個票）'!O45,【参考】数式用!$C$4:$F$4,0)+2,FALSE),0),"")-Q45,""))</f>
        <v>0</v>
      </c>
      <c r="AN45" s="454">
        <f>IF(O45="",Y45,IFERROR(IFERROR(ROUNDDOWN(Y45*VLOOKUP(N45,【参考】数式用!$A$50:$I$88,MATCH('別紙様式3-2（処遇改善加算　個票）'!X45,【参考】数式用!$C$49:$I$49,0)+2,FALSE)/VLOOKUP('別紙様式3-2（処遇改善加算　個票）'!N45,【参考】数式用!$A$5:$F$43,MATCH('別紙様式3-2（処遇改善加算　個票）'!O45,【参考】数式用!$C$4:$F$4,0)+2,FALSE),0),"")-Y45,""))</f>
        <v>0</v>
      </c>
      <c r="AO45" s="454" t="str">
        <f t="shared" si="6"/>
        <v/>
      </c>
      <c r="AP45" s="483" t="str">
        <f>IF(AO45="","",ROUNDDOWN(Y45*VLOOKUP(N45,【参考】数式用!$V$50:$Y$88,MATCH('別紙様式3-2（処遇改善加算　個票）'!X45,【参考】数式用!$X$49:$Y$49,0)+2,FALSE),0))</f>
        <v/>
      </c>
      <c r="AQ45" s="40"/>
      <c r="AR45" s="40"/>
      <c r="AS45" s="40"/>
      <c r="AT45" s="40"/>
    </row>
    <row r="46" spans="1:46" customFormat="1" ht="40.15" customHeight="1">
      <c r="A46" s="56">
        <v>32</v>
      </c>
      <c r="B46" s="897" t="str">
        <f>IF(基本情報入力シート!C71="","",基本情報入力シート!C71)</f>
        <v/>
      </c>
      <c r="C46" s="898"/>
      <c r="D46" s="898"/>
      <c r="E46" s="898"/>
      <c r="F46" s="898"/>
      <c r="G46" s="898"/>
      <c r="H46" s="898"/>
      <c r="I46" s="899"/>
      <c r="J46" s="255" t="str">
        <f>IF(基本情報入力シート!M71="","",基本情報入力シート!M71)</f>
        <v/>
      </c>
      <c r="K46" s="256" t="str">
        <f>IF(基本情報入力シート!R71="","",基本情報入力シート!R71)</f>
        <v/>
      </c>
      <c r="L46" s="256" t="str">
        <f>IF(基本情報入力シート!W71="","",基本情報入力シート!W71)</f>
        <v/>
      </c>
      <c r="M46" s="255" t="str">
        <f>IF(基本情報入力シート!X71="","",基本情報入力シート!X71)</f>
        <v/>
      </c>
      <c r="N46" s="330" t="str">
        <f>IF(基本情報入力シート!Y71="","",基本情報入力シート!Y71)</f>
        <v/>
      </c>
      <c r="O46" s="445"/>
      <c r="P46" s="412"/>
      <c r="Q46" s="334"/>
      <c r="R46" s="405">
        <f t="shared" si="3"/>
        <v>0</v>
      </c>
      <c r="S46" s="57" t="str">
        <f>IFERROR(ROUNDDOWN(Q46*VLOOKUP(N46,【参考】数式用!$V$2:$AA$59,MATCH(P46,【参考】数式用!$X$4:$AA$4)+2,FALSE)*0.5, 0), "")</f>
        <v/>
      </c>
      <c r="T46" s="24"/>
      <c r="U46" s="896"/>
      <c r="V46" s="896"/>
      <c r="W46" s="380"/>
      <c r="X46" s="25"/>
      <c r="Y46" s="335"/>
      <c r="Z46" s="451">
        <f t="shared" si="4"/>
        <v>0</v>
      </c>
      <c r="AA46" s="58" t="str">
        <f>IFERROR(IF(X46="ー", "", ROUNDDOWN(Y46*VLOOKUP(N46,【参考】数式用!$V$2:$AG$52,MATCH(X46,【参考】数式用!$AB$4:$AG$4)+6,FALSE)*0.5, 0)), "")</f>
        <v/>
      </c>
      <c r="AB46" s="337"/>
      <c r="AC46" s="337"/>
      <c r="AD46" s="380"/>
      <c r="AE46" s="267" t="str">
        <f>IF(N46="","",VLOOKUP(N46,【参考】数式用!$A$3:$N$59,14,FALSE))</f>
        <v/>
      </c>
      <c r="AF46" s="267" t="str">
        <f>IFERROR(VLOOKUP(N46,【参考】数式用!$A$3:$N$59,14,FALSE),"")&amp;"_4_5"</f>
        <v>_4_5</v>
      </c>
      <c r="AG46" s="267" t="str">
        <f>IFERROR(VLOOKUP(N46,【参考】数式用!$A$3:$N$59,14,FALSE),"")&amp;"_6"</f>
        <v>_6</v>
      </c>
      <c r="AH46" s="268" t="str">
        <f>IFERROR(VLOOKUP(N46,【参考】数式用!$AI$2:$AJ$52, 2, FALSE), "")</f>
        <v/>
      </c>
      <c r="AI46" s="269" t="str">
        <f t="shared" si="0"/>
        <v/>
      </c>
      <c r="AJ46" s="270" t="str">
        <f t="shared" si="1"/>
        <v/>
      </c>
      <c r="AK46" s="54" t="str">
        <f t="shared" si="2"/>
        <v>R8</v>
      </c>
      <c r="AL46" s="54" t="str">
        <f t="shared" si="5"/>
        <v/>
      </c>
      <c r="AM46" s="55">
        <f>IF(O46="",Q46,IFERROR(IFERROR(ROUNDDOWN(Q46*VLOOKUP(N46,【参考】数式用!$A$5:$F$43,MATCH('別紙様式3-2（処遇改善加算　個票）'!P46,【参考】数式用!$C$4:$F$4,0)+2,FALSE)/VLOOKUP('別紙様式3-2（処遇改善加算　個票）'!N46,【参考】数式用!$A$5:$F$43,MATCH('別紙様式3-2（処遇改善加算　個票）'!O46,【参考】数式用!$C$4:$F$4,0)+2,FALSE),0),"")-Q46,""))</f>
        <v>0</v>
      </c>
      <c r="AN46" s="454">
        <f>IF(O46="",Y46,IFERROR(IFERROR(ROUNDDOWN(Y46*VLOOKUP(N46,【参考】数式用!$A$50:$I$88,MATCH('別紙様式3-2（処遇改善加算　個票）'!X46,【参考】数式用!$C$49:$I$49,0)+2,FALSE)/VLOOKUP('別紙様式3-2（処遇改善加算　個票）'!N46,【参考】数式用!$A$5:$F$43,MATCH('別紙様式3-2（処遇改善加算　個票）'!O46,【参考】数式用!$C$4:$F$4,0)+2,FALSE),0),"")-Y46,""))</f>
        <v>0</v>
      </c>
      <c r="AO46" s="454" t="str">
        <f t="shared" si="6"/>
        <v/>
      </c>
      <c r="AP46" s="483" t="str">
        <f>IF(AO46="","",ROUNDDOWN(Y46*VLOOKUP(N46,【参考】数式用!$V$50:$Y$88,MATCH('別紙様式3-2（処遇改善加算　個票）'!X46,【参考】数式用!$X$49:$Y$49,0)+2,FALSE),0))</f>
        <v/>
      </c>
      <c r="AQ46" s="40"/>
      <c r="AR46" s="40"/>
      <c r="AS46" s="40"/>
      <c r="AT46" s="40"/>
    </row>
    <row r="47" spans="1:46" customFormat="1" ht="40.15" customHeight="1">
      <c r="A47" s="56">
        <v>33</v>
      </c>
      <c r="B47" s="897" t="str">
        <f>IF(基本情報入力シート!C72="","",基本情報入力シート!C72)</f>
        <v/>
      </c>
      <c r="C47" s="898"/>
      <c r="D47" s="898"/>
      <c r="E47" s="898"/>
      <c r="F47" s="898"/>
      <c r="G47" s="898"/>
      <c r="H47" s="898"/>
      <c r="I47" s="899"/>
      <c r="J47" s="255" t="str">
        <f>IF(基本情報入力シート!M72="","",基本情報入力シート!M72)</f>
        <v/>
      </c>
      <c r="K47" s="256" t="str">
        <f>IF(基本情報入力シート!R72="","",基本情報入力シート!R72)</f>
        <v/>
      </c>
      <c r="L47" s="256" t="str">
        <f>IF(基本情報入力シート!W72="","",基本情報入力シート!W72)</f>
        <v/>
      </c>
      <c r="M47" s="255" t="str">
        <f>IF(基本情報入力シート!X72="","",基本情報入力シート!X72)</f>
        <v/>
      </c>
      <c r="N47" s="330" t="str">
        <f>IF(基本情報入力シート!Y72="","",基本情報入力シート!Y72)</f>
        <v/>
      </c>
      <c r="O47" s="445"/>
      <c r="P47" s="412"/>
      <c r="Q47" s="334"/>
      <c r="R47" s="405">
        <f t="shared" si="3"/>
        <v>0</v>
      </c>
      <c r="S47" s="57" t="str">
        <f>IFERROR(ROUNDDOWN(Q47*VLOOKUP(N47,【参考】数式用!$V$2:$AA$59,MATCH(P47,【参考】数式用!$X$4:$AA$4)+2,FALSE)*0.5, 0), "")</f>
        <v/>
      </c>
      <c r="T47" s="24"/>
      <c r="U47" s="896"/>
      <c r="V47" s="896"/>
      <c r="W47" s="380"/>
      <c r="X47" s="25"/>
      <c r="Y47" s="335"/>
      <c r="Z47" s="451">
        <f t="shared" si="4"/>
        <v>0</v>
      </c>
      <c r="AA47" s="58" t="str">
        <f>IFERROR(IF(X47="ー", "", ROUNDDOWN(Y47*VLOOKUP(N47,【参考】数式用!$V$2:$AG$52,MATCH(X47,【参考】数式用!$AB$4:$AG$4)+6,FALSE)*0.5, 0)), "")</f>
        <v/>
      </c>
      <c r="AB47" s="337"/>
      <c r="AC47" s="337"/>
      <c r="AD47" s="380"/>
      <c r="AE47" s="267" t="str">
        <f>IF(N47="","",VLOOKUP(N47,【参考】数式用!$A$3:$N$59,14,FALSE))</f>
        <v/>
      </c>
      <c r="AF47" s="267" t="str">
        <f>IFERROR(VLOOKUP(N47,【参考】数式用!$A$3:$N$59,14,FALSE),"")&amp;"_4_5"</f>
        <v>_4_5</v>
      </c>
      <c r="AG47" s="267" t="str">
        <f>IFERROR(VLOOKUP(N47,【参考】数式用!$A$3:$N$59,14,FALSE),"")&amp;"_6"</f>
        <v>_6</v>
      </c>
      <c r="AH47" s="268" t="str">
        <f>IFERROR(VLOOKUP(N47,【参考】数式用!$AI$2:$AJ$52, 2, FALSE), "")</f>
        <v/>
      </c>
      <c r="AI47" s="269" t="str">
        <f t="shared" ref="AI47:AI78" si="7">IF(OR(P47="処遇改善加算Ⅰ",P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J47" s="270" t="str">
        <f t="shared" ref="AJ47:AJ78" si="8">IF(OR(X47="処遇改善加算Ⅰイ",X47="処遇改善加算Ⅰロ",X47="処遇改善加算Ⅱイ",X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K47" s="54" t="str">
        <f t="shared" ref="AK47:AK79" si="9">N47&amp;"R8"</f>
        <v>R8</v>
      </c>
      <c r="AL47" s="54" t="str">
        <f t="shared" si="5"/>
        <v/>
      </c>
      <c r="AM47" s="55">
        <f>IF(O47="",Q47,IFERROR(IFERROR(ROUNDDOWN(Q47*VLOOKUP(N47,【参考】数式用!$A$5:$F$43,MATCH('別紙様式3-2（処遇改善加算　個票）'!P47,【参考】数式用!$C$4:$F$4,0)+2,FALSE)/VLOOKUP('別紙様式3-2（処遇改善加算　個票）'!N47,【参考】数式用!$A$5:$F$43,MATCH('別紙様式3-2（処遇改善加算　個票）'!O47,【参考】数式用!$C$4:$F$4,0)+2,FALSE),0),"")-Q47,""))</f>
        <v>0</v>
      </c>
      <c r="AN47" s="454">
        <f>IF(O47="",Y47,IFERROR(IFERROR(ROUNDDOWN(Y47*VLOOKUP(N47,【参考】数式用!$A$50:$I$88,MATCH('別紙様式3-2（処遇改善加算　個票）'!X47,【参考】数式用!$C$49:$I$49,0)+2,FALSE)/VLOOKUP('別紙様式3-2（処遇改善加算　個票）'!N47,【参考】数式用!$A$5:$F$43,MATCH('別紙様式3-2（処遇改善加算　個票）'!O47,【参考】数式用!$C$4:$F$4,0)+2,FALSE),0),"")-Y47,""))</f>
        <v>0</v>
      </c>
      <c r="AO47" s="454" t="str">
        <f t="shared" si="6"/>
        <v/>
      </c>
      <c r="AP47" s="483" t="str">
        <f>IF(AO47="","",ROUNDDOWN(Y47*VLOOKUP(N47,【参考】数式用!$V$50:$Y$88,MATCH('別紙様式3-2（処遇改善加算　個票）'!X47,【参考】数式用!$X$49:$Y$49,0)+2,FALSE),0))</f>
        <v/>
      </c>
      <c r="AQ47" s="40"/>
      <c r="AR47" s="40"/>
      <c r="AS47" s="40"/>
      <c r="AT47" s="40"/>
    </row>
    <row r="48" spans="1:46" customFormat="1" ht="40.15" customHeight="1">
      <c r="A48" s="56">
        <v>34</v>
      </c>
      <c r="B48" s="897" t="str">
        <f>IF(基本情報入力シート!C73="","",基本情報入力シート!C73)</f>
        <v/>
      </c>
      <c r="C48" s="898"/>
      <c r="D48" s="898"/>
      <c r="E48" s="898"/>
      <c r="F48" s="898"/>
      <c r="G48" s="898"/>
      <c r="H48" s="898"/>
      <c r="I48" s="899"/>
      <c r="J48" s="255" t="str">
        <f>IF(基本情報入力シート!M73="","",基本情報入力シート!M73)</f>
        <v/>
      </c>
      <c r="K48" s="256" t="str">
        <f>IF(基本情報入力シート!R73="","",基本情報入力シート!R73)</f>
        <v/>
      </c>
      <c r="L48" s="256" t="str">
        <f>IF(基本情報入力シート!W73="","",基本情報入力シート!W73)</f>
        <v/>
      </c>
      <c r="M48" s="255" t="str">
        <f>IF(基本情報入力シート!X73="","",基本情報入力シート!X73)</f>
        <v/>
      </c>
      <c r="N48" s="330" t="str">
        <f>IF(基本情報入力シート!Y73="","",基本情報入力シート!Y73)</f>
        <v/>
      </c>
      <c r="O48" s="445"/>
      <c r="P48" s="412"/>
      <c r="Q48" s="334"/>
      <c r="R48" s="405">
        <f t="shared" si="3"/>
        <v>0</v>
      </c>
      <c r="S48" s="57" t="str">
        <f>IFERROR(ROUNDDOWN(Q48*VLOOKUP(N48,【参考】数式用!$V$2:$AA$59,MATCH(P48,【参考】数式用!$X$4:$AA$4)+2,FALSE)*0.5, 0), "")</f>
        <v/>
      </c>
      <c r="T48" s="24"/>
      <c r="U48" s="896"/>
      <c r="V48" s="896"/>
      <c r="W48" s="380"/>
      <c r="X48" s="25"/>
      <c r="Y48" s="335"/>
      <c r="Z48" s="451">
        <f t="shared" si="4"/>
        <v>0</v>
      </c>
      <c r="AA48" s="58" t="str">
        <f>IFERROR(IF(X48="ー", "", ROUNDDOWN(Y48*VLOOKUP(N48,【参考】数式用!$V$2:$AG$52,MATCH(X48,【参考】数式用!$AB$4:$AG$4)+6,FALSE)*0.5, 0)), "")</f>
        <v/>
      </c>
      <c r="AB48" s="337"/>
      <c r="AC48" s="337"/>
      <c r="AD48" s="380"/>
      <c r="AE48" s="267" t="str">
        <f>IF(N48="","",VLOOKUP(N48,【参考】数式用!$A$3:$N$59,14,FALSE))</f>
        <v/>
      </c>
      <c r="AF48" s="267" t="str">
        <f>IFERROR(VLOOKUP(N48,【参考】数式用!$A$3:$N$59,14,FALSE),"")&amp;"_4_5"</f>
        <v>_4_5</v>
      </c>
      <c r="AG48" s="267" t="str">
        <f>IFERROR(VLOOKUP(N48,【参考】数式用!$A$3:$N$59,14,FALSE),"")&amp;"_6"</f>
        <v>_6</v>
      </c>
      <c r="AH48" s="268" t="str">
        <f>IFERROR(VLOOKUP(N48,【参考】数式用!$AI$2:$AJ$52, 2, FALSE), "")</f>
        <v/>
      </c>
      <c r="AI48" s="269" t="str">
        <f t="shared" si="7"/>
        <v/>
      </c>
      <c r="AJ48" s="270" t="str">
        <f t="shared" si="8"/>
        <v/>
      </c>
      <c r="AK48" s="54" t="str">
        <f t="shared" si="9"/>
        <v>R8</v>
      </c>
      <c r="AL48" s="54" t="str">
        <f t="shared" si="5"/>
        <v/>
      </c>
      <c r="AM48" s="55">
        <f>IF(O48="",Q48,IFERROR(IFERROR(ROUNDDOWN(Q48*VLOOKUP(N48,【参考】数式用!$A$5:$F$43,MATCH('別紙様式3-2（処遇改善加算　個票）'!P48,【参考】数式用!$C$4:$F$4,0)+2,FALSE)/VLOOKUP('別紙様式3-2（処遇改善加算　個票）'!N48,【参考】数式用!$A$5:$F$43,MATCH('別紙様式3-2（処遇改善加算　個票）'!O48,【参考】数式用!$C$4:$F$4,0)+2,FALSE),0),"")-Q48,""))</f>
        <v>0</v>
      </c>
      <c r="AN48" s="454">
        <f>IF(O48="",Y48,IFERROR(IFERROR(ROUNDDOWN(Y48*VLOOKUP(N48,【参考】数式用!$A$50:$I$88,MATCH('別紙様式3-2（処遇改善加算　個票）'!X48,【参考】数式用!$C$49:$I$49,0)+2,FALSE)/VLOOKUP('別紙様式3-2（処遇改善加算　個票）'!N48,【参考】数式用!$A$5:$F$43,MATCH('別紙様式3-2（処遇改善加算　個票）'!O48,【参考】数式用!$C$4:$F$4,0)+2,FALSE),0),"")-Y48,""))</f>
        <v>0</v>
      </c>
      <c r="AO48" s="454" t="str">
        <f t="shared" si="6"/>
        <v/>
      </c>
      <c r="AP48" s="483" t="str">
        <f>IF(AO48="","",ROUNDDOWN(Y48*VLOOKUP(N48,【参考】数式用!$V$50:$Y$88,MATCH('別紙様式3-2（処遇改善加算　個票）'!X48,【参考】数式用!$X$49:$Y$49,0)+2,FALSE),0))</f>
        <v/>
      </c>
      <c r="AQ48" s="40"/>
      <c r="AR48" s="40"/>
      <c r="AS48" s="40"/>
      <c r="AT48" s="40"/>
    </row>
    <row r="49" spans="1:46" customFormat="1" ht="40.15" customHeight="1">
      <c r="A49" s="56">
        <v>35</v>
      </c>
      <c r="B49" s="897" t="s">
        <v>2192</v>
      </c>
      <c r="C49" s="898"/>
      <c r="D49" s="898"/>
      <c r="E49" s="898"/>
      <c r="F49" s="898"/>
      <c r="G49" s="898"/>
      <c r="H49" s="898"/>
      <c r="I49" s="899"/>
      <c r="J49" s="255" t="str">
        <f>IF(基本情報入力シート!M74="","",基本情報入力シート!M74)</f>
        <v/>
      </c>
      <c r="K49" s="256" t="str">
        <f>IF(基本情報入力シート!R74="","",基本情報入力シート!R74)</f>
        <v/>
      </c>
      <c r="L49" s="256" t="str">
        <f>IF(基本情報入力シート!W74="","",基本情報入力シート!W74)</f>
        <v/>
      </c>
      <c r="M49" s="255" t="str">
        <f>IF(基本情報入力シート!X74="","",基本情報入力シート!X74)</f>
        <v/>
      </c>
      <c r="N49" s="330" t="str">
        <f>IF(基本情報入力シート!Y74="","",基本情報入力シート!Y74)</f>
        <v/>
      </c>
      <c r="O49" s="445"/>
      <c r="P49" s="412"/>
      <c r="Q49" s="334"/>
      <c r="R49" s="405">
        <f t="shared" si="3"/>
        <v>0</v>
      </c>
      <c r="S49" s="57" t="str">
        <f>IFERROR(ROUNDDOWN(Q49*VLOOKUP(N49,【参考】数式用!$V$2:$AA$59,MATCH(P49,【参考】数式用!$X$4:$AA$4)+2,FALSE)*0.5, 0), "")</f>
        <v/>
      </c>
      <c r="T49" s="24"/>
      <c r="U49" s="896"/>
      <c r="V49" s="896"/>
      <c r="W49" s="380"/>
      <c r="X49" s="25"/>
      <c r="Y49" s="335"/>
      <c r="Z49" s="451">
        <f t="shared" si="4"/>
        <v>0</v>
      </c>
      <c r="AA49" s="58" t="str">
        <f>IFERROR(IF(X49="ー", "", ROUNDDOWN(Y49*VLOOKUP(N49,【参考】数式用!$V$2:$AG$52,MATCH(X49,【参考】数式用!$AB$4:$AG$4)+6,FALSE)*0.5, 0)), "")</f>
        <v/>
      </c>
      <c r="AB49" s="337"/>
      <c r="AC49" s="337"/>
      <c r="AD49" s="380"/>
      <c r="AE49" s="267" t="str">
        <f>IF(N49="","",VLOOKUP(N49,【参考】数式用!$A$3:$N$59,14,FALSE))</f>
        <v/>
      </c>
      <c r="AF49" s="267" t="str">
        <f>IFERROR(VLOOKUP(N49,【参考】数式用!$A$3:$N$59,14,FALSE),"")&amp;"_4_5"</f>
        <v>_4_5</v>
      </c>
      <c r="AG49" s="267" t="str">
        <f>IFERROR(VLOOKUP(N49,【参考】数式用!$A$3:$N$59,14,FALSE),"")&amp;"_6"</f>
        <v>_6</v>
      </c>
      <c r="AH49" s="268" t="str">
        <f>IFERROR(VLOOKUP(N49,【参考】数式用!$AI$2:$AJ$52, 2, FALSE), "")</f>
        <v/>
      </c>
      <c r="AI49" s="269" t="str">
        <f t="shared" si="7"/>
        <v/>
      </c>
      <c r="AJ49" s="270" t="str">
        <f t="shared" si="8"/>
        <v/>
      </c>
      <c r="AK49" s="54" t="str">
        <f t="shared" si="9"/>
        <v>R8</v>
      </c>
      <c r="AL49" s="54" t="str">
        <f t="shared" si="5"/>
        <v/>
      </c>
      <c r="AM49" s="55">
        <f>IF(O49="",Q49,IFERROR(IFERROR(ROUNDDOWN(Q49*VLOOKUP(N49,【参考】数式用!$A$5:$F$43,MATCH('別紙様式3-2（処遇改善加算　個票）'!P49,【参考】数式用!$C$4:$F$4,0)+2,FALSE)/VLOOKUP('別紙様式3-2（処遇改善加算　個票）'!N49,【参考】数式用!$A$5:$F$43,MATCH('別紙様式3-2（処遇改善加算　個票）'!O49,【参考】数式用!$C$4:$F$4,0)+2,FALSE),0),"")-Q49,""))</f>
        <v>0</v>
      </c>
      <c r="AN49" s="454">
        <f>IF(O49="",Y49,IFERROR(IFERROR(ROUNDDOWN(Y49*VLOOKUP(N49,【参考】数式用!$A$50:$I$88,MATCH('別紙様式3-2（処遇改善加算　個票）'!X49,【参考】数式用!$C$49:$I$49,0)+2,FALSE)/VLOOKUP('別紙様式3-2（処遇改善加算　個票）'!N49,【参考】数式用!$A$5:$F$43,MATCH('別紙様式3-2（処遇改善加算　個票）'!O49,【参考】数式用!$C$4:$F$4,0)+2,FALSE),0),"")-Y49,""))</f>
        <v>0</v>
      </c>
      <c r="AO49" s="454" t="str">
        <f t="shared" si="6"/>
        <v/>
      </c>
      <c r="AP49" s="483" t="str">
        <f>IF(AO49="","",ROUNDDOWN(Y49*VLOOKUP(N49,【参考】数式用!$V$50:$Y$88,MATCH('別紙様式3-2（処遇改善加算　個票）'!X49,【参考】数式用!$X$49:$Y$49,0)+2,FALSE),0))</f>
        <v/>
      </c>
      <c r="AQ49" s="40"/>
      <c r="AR49" s="40"/>
      <c r="AS49" s="40"/>
      <c r="AT49" s="40"/>
    </row>
    <row r="50" spans="1:46" customFormat="1" ht="40.15" customHeight="1">
      <c r="A50" s="56">
        <v>36</v>
      </c>
      <c r="B50" s="897" t="str">
        <f>IF(基本情報入力シート!C75="","",基本情報入力シート!C75)</f>
        <v/>
      </c>
      <c r="C50" s="898"/>
      <c r="D50" s="898"/>
      <c r="E50" s="898"/>
      <c r="F50" s="898"/>
      <c r="G50" s="898"/>
      <c r="H50" s="898"/>
      <c r="I50" s="899"/>
      <c r="J50" s="255" t="str">
        <f>IF(基本情報入力シート!M75="","",基本情報入力シート!M75)</f>
        <v/>
      </c>
      <c r="K50" s="256" t="str">
        <f>IF(基本情報入力シート!R75="","",基本情報入力シート!R75)</f>
        <v/>
      </c>
      <c r="L50" s="256" t="str">
        <f>IF(基本情報入力シート!W75="","",基本情報入力シート!W75)</f>
        <v/>
      </c>
      <c r="M50" s="255" t="str">
        <f>IF(基本情報入力シート!X75="","",基本情報入力シート!X75)</f>
        <v/>
      </c>
      <c r="N50" s="330" t="str">
        <f>IF(基本情報入力シート!Y75="","",基本情報入力シート!Y75)</f>
        <v/>
      </c>
      <c r="O50" s="445"/>
      <c r="P50" s="412"/>
      <c r="Q50" s="334"/>
      <c r="R50" s="405">
        <f t="shared" si="3"/>
        <v>0</v>
      </c>
      <c r="S50" s="57" t="str">
        <f>IFERROR(ROUNDDOWN(Q50*VLOOKUP(N50,【参考】数式用!$V$2:$AA$59,MATCH(P50,【参考】数式用!$X$4:$AA$4)+2,FALSE)*0.5, 0), "")</f>
        <v/>
      </c>
      <c r="T50" s="24"/>
      <c r="U50" s="896"/>
      <c r="V50" s="896"/>
      <c r="W50" s="380"/>
      <c r="X50" s="25"/>
      <c r="Y50" s="335"/>
      <c r="Z50" s="451">
        <f t="shared" si="4"/>
        <v>0</v>
      </c>
      <c r="AA50" s="58" t="str">
        <f>IFERROR(IF(X50="ー", "", ROUNDDOWN(Y50*VLOOKUP(N50,【参考】数式用!$V$2:$AG$52,MATCH(X50,【参考】数式用!$AB$4:$AG$4)+6,FALSE)*0.5, 0)), "")</f>
        <v/>
      </c>
      <c r="AB50" s="337"/>
      <c r="AC50" s="337"/>
      <c r="AD50" s="380"/>
      <c r="AE50" s="267" t="str">
        <f>IF(N50="","",VLOOKUP(N50,【参考】数式用!$A$3:$N$59,14,FALSE))</f>
        <v/>
      </c>
      <c r="AF50" s="267" t="str">
        <f>IFERROR(VLOOKUP(N50,【参考】数式用!$A$3:$N$59,14,FALSE),"")&amp;"_4_5"</f>
        <v>_4_5</v>
      </c>
      <c r="AG50" s="267" t="str">
        <f>IFERROR(VLOOKUP(N50,【参考】数式用!$A$3:$N$59,14,FALSE),"")&amp;"_6"</f>
        <v>_6</v>
      </c>
      <c r="AH50" s="268" t="str">
        <f>IFERROR(VLOOKUP(N50,【参考】数式用!$AI$2:$AJ$52, 2, FALSE), "")</f>
        <v/>
      </c>
      <c r="AI50" s="269" t="str">
        <f t="shared" si="7"/>
        <v/>
      </c>
      <c r="AJ50" s="270" t="str">
        <f t="shared" si="8"/>
        <v/>
      </c>
      <c r="AK50" s="54" t="str">
        <f t="shared" si="9"/>
        <v>R8</v>
      </c>
      <c r="AL50" s="54" t="str">
        <f t="shared" si="5"/>
        <v/>
      </c>
      <c r="AM50" s="55">
        <f>IF(O50="",Q50,IFERROR(IFERROR(ROUNDDOWN(Q50*VLOOKUP(N50,【参考】数式用!$A$5:$F$43,MATCH('別紙様式3-2（処遇改善加算　個票）'!P50,【参考】数式用!$C$4:$F$4,0)+2,FALSE)/VLOOKUP('別紙様式3-2（処遇改善加算　個票）'!N50,【参考】数式用!$A$5:$F$43,MATCH('別紙様式3-2（処遇改善加算　個票）'!O50,【参考】数式用!$C$4:$F$4,0)+2,FALSE),0),"")-Q50,""))</f>
        <v>0</v>
      </c>
      <c r="AN50" s="454">
        <f>IF(O50="",Y50,IFERROR(IFERROR(ROUNDDOWN(Y50*VLOOKUP(N50,【参考】数式用!$A$50:$I$88,MATCH('別紙様式3-2（処遇改善加算　個票）'!X50,【参考】数式用!$C$49:$I$49,0)+2,FALSE)/VLOOKUP('別紙様式3-2（処遇改善加算　個票）'!N50,【参考】数式用!$A$5:$F$43,MATCH('別紙様式3-2（処遇改善加算　個票）'!O50,【参考】数式用!$C$4:$F$4,0)+2,FALSE),0),"")-Y50,""))</f>
        <v>0</v>
      </c>
      <c r="AO50" s="454" t="str">
        <f t="shared" si="6"/>
        <v/>
      </c>
      <c r="AP50" s="483" t="str">
        <f>IF(AO50="","",ROUNDDOWN(Y50*VLOOKUP(N50,【参考】数式用!$V$50:$Y$88,MATCH('別紙様式3-2（処遇改善加算　個票）'!X50,【参考】数式用!$X$49:$Y$49,0)+2,FALSE),0))</f>
        <v/>
      </c>
      <c r="AQ50" s="40"/>
      <c r="AR50" s="40"/>
      <c r="AS50" s="40"/>
      <c r="AT50" s="40"/>
    </row>
    <row r="51" spans="1:46" customFormat="1" ht="40.15" customHeight="1">
      <c r="A51" s="56">
        <v>37</v>
      </c>
      <c r="B51" s="897" t="str">
        <f>IF(基本情報入力シート!C76="","",基本情報入力シート!C76)</f>
        <v/>
      </c>
      <c r="C51" s="898"/>
      <c r="D51" s="898"/>
      <c r="E51" s="898"/>
      <c r="F51" s="898"/>
      <c r="G51" s="898"/>
      <c r="H51" s="898"/>
      <c r="I51" s="899"/>
      <c r="J51" s="255" t="str">
        <f>IF(基本情報入力シート!M76="","",基本情報入力シート!M76)</f>
        <v/>
      </c>
      <c r="K51" s="256" t="str">
        <f>IF(基本情報入力シート!R76="","",基本情報入力シート!R76)</f>
        <v/>
      </c>
      <c r="L51" s="256" t="str">
        <f>IF(基本情報入力シート!W76="","",基本情報入力シート!W76)</f>
        <v/>
      </c>
      <c r="M51" s="255" t="str">
        <f>IF(基本情報入力シート!X76="","",基本情報入力シート!X76)</f>
        <v/>
      </c>
      <c r="N51" s="330" t="str">
        <f>IF(基本情報入力シート!Y76="","",基本情報入力シート!Y76)</f>
        <v/>
      </c>
      <c r="O51" s="445"/>
      <c r="P51" s="412"/>
      <c r="Q51" s="334"/>
      <c r="R51" s="405">
        <f t="shared" si="3"/>
        <v>0</v>
      </c>
      <c r="S51" s="57" t="str">
        <f>IFERROR(ROUNDDOWN(Q51*VLOOKUP(N51,【参考】数式用!$V$2:$AA$59,MATCH(P51,【参考】数式用!$X$4:$AA$4)+2,FALSE)*0.5, 0), "")</f>
        <v/>
      </c>
      <c r="T51" s="24"/>
      <c r="U51" s="896"/>
      <c r="V51" s="896"/>
      <c r="W51" s="380"/>
      <c r="X51" s="25"/>
      <c r="Y51" s="335"/>
      <c r="Z51" s="451">
        <f t="shared" si="4"/>
        <v>0</v>
      </c>
      <c r="AA51" s="58" t="str">
        <f>IFERROR(IF(X51="ー", "", ROUNDDOWN(Y51*VLOOKUP(N51,【参考】数式用!$V$2:$AG$52,MATCH(X51,【参考】数式用!$AB$4:$AG$4)+6,FALSE)*0.5, 0)), "")</f>
        <v/>
      </c>
      <c r="AB51" s="337"/>
      <c r="AC51" s="337"/>
      <c r="AD51" s="380"/>
      <c r="AE51" s="267" t="str">
        <f>IF(N51="","",VLOOKUP(N51,【参考】数式用!$A$3:$N$59,14,FALSE))</f>
        <v/>
      </c>
      <c r="AF51" s="267" t="str">
        <f>IFERROR(VLOOKUP(N51,【参考】数式用!$A$3:$N$59,14,FALSE),"")&amp;"_4_5"</f>
        <v>_4_5</v>
      </c>
      <c r="AG51" s="267" t="str">
        <f>IFERROR(VLOOKUP(N51,【参考】数式用!$A$3:$N$59,14,FALSE),"")&amp;"_6"</f>
        <v>_6</v>
      </c>
      <c r="AH51" s="268" t="str">
        <f>IFERROR(VLOOKUP(N51,【参考】数式用!$AI$2:$AJ$52, 2, FALSE), "")</f>
        <v/>
      </c>
      <c r="AI51" s="269" t="str">
        <f t="shared" si="7"/>
        <v/>
      </c>
      <c r="AJ51" s="270" t="str">
        <f t="shared" si="8"/>
        <v/>
      </c>
      <c r="AK51" s="54" t="str">
        <f t="shared" si="9"/>
        <v>R8</v>
      </c>
      <c r="AL51" s="54" t="str">
        <f t="shared" si="5"/>
        <v/>
      </c>
      <c r="AM51" s="55">
        <f>IF(O51="",Q51,IFERROR(IFERROR(ROUNDDOWN(Q51*VLOOKUP(N51,【参考】数式用!$A$5:$F$43,MATCH('別紙様式3-2（処遇改善加算　個票）'!P51,【参考】数式用!$C$4:$F$4,0)+2,FALSE)/VLOOKUP('別紙様式3-2（処遇改善加算　個票）'!N51,【参考】数式用!$A$5:$F$43,MATCH('別紙様式3-2（処遇改善加算　個票）'!O51,【参考】数式用!$C$4:$F$4,0)+2,FALSE),0),"")-Q51,""))</f>
        <v>0</v>
      </c>
      <c r="AN51" s="454">
        <f>IF(O51="",Y51,IFERROR(IFERROR(ROUNDDOWN(Y51*VLOOKUP(N51,【参考】数式用!$A$50:$I$88,MATCH('別紙様式3-2（処遇改善加算　個票）'!X51,【参考】数式用!$C$49:$I$49,0)+2,FALSE)/VLOOKUP('別紙様式3-2（処遇改善加算　個票）'!N51,【参考】数式用!$A$5:$F$43,MATCH('別紙様式3-2（処遇改善加算　個票）'!O51,【参考】数式用!$C$4:$F$4,0)+2,FALSE),0),"")-Y51,""))</f>
        <v>0</v>
      </c>
      <c r="AO51" s="454" t="str">
        <f t="shared" si="6"/>
        <v/>
      </c>
      <c r="AP51" s="483" t="str">
        <f>IF(AO51="","",ROUNDDOWN(Y51*VLOOKUP(N51,【参考】数式用!$V$50:$Y$88,MATCH('別紙様式3-2（処遇改善加算　個票）'!X51,【参考】数式用!$X$49:$Y$49,0)+2,FALSE),0))</f>
        <v/>
      </c>
      <c r="AQ51" s="40"/>
      <c r="AR51" s="40"/>
      <c r="AS51" s="40"/>
      <c r="AT51" s="40"/>
    </row>
    <row r="52" spans="1:46" customFormat="1" ht="40.15" customHeight="1">
      <c r="A52" s="56">
        <v>38</v>
      </c>
      <c r="B52" s="897" t="str">
        <f>IF(基本情報入力シート!C77="","",基本情報入力シート!C77)</f>
        <v/>
      </c>
      <c r="C52" s="898"/>
      <c r="D52" s="898"/>
      <c r="E52" s="898"/>
      <c r="F52" s="898"/>
      <c r="G52" s="898"/>
      <c r="H52" s="898"/>
      <c r="I52" s="899"/>
      <c r="J52" s="255" t="str">
        <f>IF(基本情報入力シート!M77="","",基本情報入力シート!M77)</f>
        <v/>
      </c>
      <c r="K52" s="256" t="str">
        <f>IF(基本情報入力シート!R77="","",基本情報入力シート!R77)</f>
        <v/>
      </c>
      <c r="L52" s="256" t="str">
        <f>IF(基本情報入力シート!W77="","",基本情報入力シート!W77)</f>
        <v/>
      </c>
      <c r="M52" s="255" t="str">
        <f>IF(基本情報入力シート!X77="","",基本情報入力シート!X77)</f>
        <v/>
      </c>
      <c r="N52" s="330" t="str">
        <f>IF(基本情報入力シート!Y77="","",基本情報入力シート!Y77)</f>
        <v/>
      </c>
      <c r="O52" s="445"/>
      <c r="P52" s="412"/>
      <c r="Q52" s="334"/>
      <c r="R52" s="405">
        <f t="shared" si="3"/>
        <v>0</v>
      </c>
      <c r="S52" s="57" t="str">
        <f>IFERROR(ROUNDDOWN(Q52*VLOOKUP(N52,【参考】数式用!$V$2:$AA$59,MATCH(P52,【参考】数式用!$X$4:$AA$4)+2,FALSE)*0.5, 0), "")</f>
        <v/>
      </c>
      <c r="T52" s="24"/>
      <c r="U52" s="896"/>
      <c r="V52" s="896"/>
      <c r="W52" s="380"/>
      <c r="X52" s="25"/>
      <c r="Y52" s="335"/>
      <c r="Z52" s="451">
        <f t="shared" si="4"/>
        <v>0</v>
      </c>
      <c r="AA52" s="58" t="str">
        <f>IFERROR(IF(X52="ー", "", ROUNDDOWN(Y52*VLOOKUP(N52,【参考】数式用!$V$2:$AG$52,MATCH(X52,【参考】数式用!$AB$4:$AG$4)+6,FALSE)*0.5, 0)), "")</f>
        <v/>
      </c>
      <c r="AB52" s="337"/>
      <c r="AC52" s="337"/>
      <c r="AD52" s="380"/>
      <c r="AE52" s="267" t="str">
        <f>IF(N52="","",VLOOKUP(N52,【参考】数式用!$A$3:$N$59,14,FALSE))</f>
        <v/>
      </c>
      <c r="AF52" s="267" t="str">
        <f>IFERROR(VLOOKUP(N52,【参考】数式用!$A$3:$N$59,14,FALSE),"")&amp;"_4_5"</f>
        <v>_4_5</v>
      </c>
      <c r="AG52" s="267" t="str">
        <f>IFERROR(VLOOKUP(N52,【参考】数式用!$A$3:$N$59,14,FALSE),"")&amp;"_6"</f>
        <v>_6</v>
      </c>
      <c r="AH52" s="268" t="str">
        <f>IFERROR(VLOOKUP(N52,【参考】数式用!$AI$2:$AJ$52, 2, FALSE), "")</f>
        <v/>
      </c>
      <c r="AI52" s="269" t="str">
        <f t="shared" si="7"/>
        <v/>
      </c>
      <c r="AJ52" s="270" t="str">
        <f t="shared" si="8"/>
        <v/>
      </c>
      <c r="AK52" s="54" t="str">
        <f t="shared" si="9"/>
        <v>R8</v>
      </c>
      <c r="AL52" s="54" t="str">
        <f t="shared" si="5"/>
        <v/>
      </c>
      <c r="AM52" s="55">
        <f>IF(O52="",Q52,IFERROR(IFERROR(ROUNDDOWN(Q52*VLOOKUP(N52,【参考】数式用!$A$5:$F$43,MATCH('別紙様式3-2（処遇改善加算　個票）'!P52,【参考】数式用!$C$4:$F$4,0)+2,FALSE)/VLOOKUP('別紙様式3-2（処遇改善加算　個票）'!N52,【参考】数式用!$A$5:$F$43,MATCH('別紙様式3-2（処遇改善加算　個票）'!O52,【参考】数式用!$C$4:$F$4,0)+2,FALSE),0),"")-Q52,""))</f>
        <v>0</v>
      </c>
      <c r="AN52" s="454">
        <f>IF(O52="",Y52,IFERROR(IFERROR(ROUNDDOWN(Y52*VLOOKUP(N52,【参考】数式用!$A$50:$I$88,MATCH('別紙様式3-2（処遇改善加算　個票）'!X52,【参考】数式用!$C$49:$I$49,0)+2,FALSE)/VLOOKUP('別紙様式3-2（処遇改善加算　個票）'!N52,【参考】数式用!$A$5:$F$43,MATCH('別紙様式3-2（処遇改善加算　個票）'!O52,【参考】数式用!$C$4:$F$4,0)+2,FALSE),0),"")-Y52,""))</f>
        <v>0</v>
      </c>
      <c r="AO52" s="454" t="str">
        <f t="shared" si="6"/>
        <v/>
      </c>
      <c r="AP52" s="483" t="str">
        <f>IF(AO52="","",ROUNDDOWN(Y52*VLOOKUP(N52,【参考】数式用!$V$50:$Y$88,MATCH('別紙様式3-2（処遇改善加算　個票）'!X52,【参考】数式用!$X$49:$Y$49,0)+2,FALSE),0))</f>
        <v/>
      </c>
      <c r="AQ52" s="40"/>
      <c r="AR52" s="40"/>
      <c r="AS52" s="40"/>
      <c r="AT52" s="40"/>
    </row>
    <row r="53" spans="1:46" customFormat="1" ht="40.15" customHeight="1">
      <c r="A53" s="56">
        <v>39</v>
      </c>
      <c r="B53" s="897" t="str">
        <f>IF(基本情報入力シート!C78="","",基本情報入力シート!C78)</f>
        <v/>
      </c>
      <c r="C53" s="898"/>
      <c r="D53" s="898"/>
      <c r="E53" s="898"/>
      <c r="F53" s="898"/>
      <c r="G53" s="898"/>
      <c r="H53" s="898"/>
      <c r="I53" s="899"/>
      <c r="J53" s="255" t="str">
        <f>IF(基本情報入力シート!M78="","",基本情報入力シート!M78)</f>
        <v/>
      </c>
      <c r="K53" s="256" t="str">
        <f>IF(基本情報入力シート!R78="","",基本情報入力シート!R78)</f>
        <v/>
      </c>
      <c r="L53" s="256" t="str">
        <f>IF(基本情報入力シート!W78="","",基本情報入力シート!W78)</f>
        <v/>
      </c>
      <c r="M53" s="255" t="str">
        <f>IF(基本情報入力シート!X78="","",基本情報入力シート!X78)</f>
        <v/>
      </c>
      <c r="N53" s="330" t="str">
        <f>IF(基本情報入力シート!Y78="","",基本情報入力シート!Y78)</f>
        <v/>
      </c>
      <c r="O53" s="445"/>
      <c r="P53" s="412"/>
      <c r="Q53" s="334"/>
      <c r="R53" s="405">
        <f t="shared" si="3"/>
        <v>0</v>
      </c>
      <c r="S53" s="57" t="str">
        <f>IFERROR(ROUNDDOWN(Q53*VLOOKUP(N53,【参考】数式用!$V$2:$AA$59,MATCH(P53,【参考】数式用!$X$4:$AA$4)+2,FALSE)*0.5, 0), "")</f>
        <v/>
      </c>
      <c r="T53" s="24"/>
      <c r="U53" s="896"/>
      <c r="V53" s="896"/>
      <c r="W53" s="380"/>
      <c r="X53" s="25"/>
      <c r="Y53" s="335"/>
      <c r="Z53" s="451">
        <f t="shared" si="4"/>
        <v>0</v>
      </c>
      <c r="AA53" s="58" t="str">
        <f>IFERROR(IF(X53="ー", "", ROUNDDOWN(Y53*VLOOKUP(N53,【参考】数式用!$V$2:$AG$52,MATCH(X53,【参考】数式用!$AB$4:$AG$4)+6,FALSE)*0.5, 0)), "")</f>
        <v/>
      </c>
      <c r="AB53" s="337"/>
      <c r="AC53" s="337"/>
      <c r="AD53" s="380"/>
      <c r="AE53" s="267" t="str">
        <f>IF(N53="","",VLOOKUP(N53,【参考】数式用!$A$3:$N$59,14,FALSE))</f>
        <v/>
      </c>
      <c r="AF53" s="267" t="str">
        <f>IFERROR(VLOOKUP(N53,【参考】数式用!$A$3:$N$59,14,FALSE),"")&amp;"_4_5"</f>
        <v>_4_5</v>
      </c>
      <c r="AG53" s="267" t="str">
        <f>IFERROR(VLOOKUP(N53,【参考】数式用!$A$3:$N$59,14,FALSE),"")&amp;"_6"</f>
        <v>_6</v>
      </c>
      <c r="AH53" s="268" t="str">
        <f>IFERROR(VLOOKUP(N53,【参考】数式用!$AI$2:$AJ$52, 2, FALSE), "")</f>
        <v/>
      </c>
      <c r="AI53" s="269" t="str">
        <f t="shared" si="7"/>
        <v/>
      </c>
      <c r="AJ53" s="270" t="str">
        <f t="shared" si="8"/>
        <v/>
      </c>
      <c r="AK53" s="54" t="str">
        <f t="shared" si="9"/>
        <v>R8</v>
      </c>
      <c r="AL53" s="54" t="str">
        <f t="shared" si="5"/>
        <v/>
      </c>
      <c r="AM53" s="55">
        <f>IF(O53="",Q53,IFERROR(IFERROR(ROUNDDOWN(Q53*VLOOKUP(N53,【参考】数式用!$A$5:$F$43,MATCH('別紙様式3-2（処遇改善加算　個票）'!P53,【参考】数式用!$C$4:$F$4,0)+2,FALSE)/VLOOKUP('別紙様式3-2（処遇改善加算　個票）'!N53,【参考】数式用!$A$5:$F$43,MATCH('別紙様式3-2（処遇改善加算　個票）'!O53,【参考】数式用!$C$4:$F$4,0)+2,FALSE),0),"")-Q53,""))</f>
        <v>0</v>
      </c>
      <c r="AN53" s="454">
        <f>IF(O53="",Y53,IFERROR(IFERROR(ROUNDDOWN(Y53*VLOOKUP(N53,【参考】数式用!$A$50:$I$88,MATCH('別紙様式3-2（処遇改善加算　個票）'!X53,【参考】数式用!$C$49:$I$49,0)+2,FALSE)/VLOOKUP('別紙様式3-2（処遇改善加算　個票）'!N53,【参考】数式用!$A$5:$F$43,MATCH('別紙様式3-2（処遇改善加算　個票）'!O53,【参考】数式用!$C$4:$F$4,0)+2,FALSE),0),"")-Y53,""))</f>
        <v>0</v>
      </c>
      <c r="AO53" s="454" t="str">
        <f t="shared" si="6"/>
        <v/>
      </c>
      <c r="AP53" s="483" t="str">
        <f>IF(AO53="","",ROUNDDOWN(Y53*VLOOKUP(N53,【参考】数式用!$V$50:$Y$88,MATCH('別紙様式3-2（処遇改善加算　個票）'!X53,【参考】数式用!$X$49:$Y$49,0)+2,FALSE),0))</f>
        <v/>
      </c>
      <c r="AQ53" s="40"/>
      <c r="AR53" s="40"/>
      <c r="AS53" s="40"/>
      <c r="AT53" s="40"/>
    </row>
    <row r="54" spans="1:46" customFormat="1" ht="40.15" customHeight="1">
      <c r="A54" s="56">
        <v>40</v>
      </c>
      <c r="B54" s="897" t="str">
        <f>IF(基本情報入力シート!C79="","",基本情報入力シート!C79)</f>
        <v/>
      </c>
      <c r="C54" s="898"/>
      <c r="D54" s="898"/>
      <c r="E54" s="898"/>
      <c r="F54" s="898"/>
      <c r="G54" s="898"/>
      <c r="H54" s="898"/>
      <c r="I54" s="899"/>
      <c r="J54" s="255" t="str">
        <f>IF(基本情報入力シート!M79="","",基本情報入力シート!M79)</f>
        <v/>
      </c>
      <c r="K54" s="256" t="str">
        <f>IF(基本情報入力シート!R79="","",基本情報入力シート!R79)</f>
        <v/>
      </c>
      <c r="L54" s="256" t="str">
        <f>IF(基本情報入力シート!W79="","",基本情報入力シート!W79)</f>
        <v/>
      </c>
      <c r="M54" s="255" t="str">
        <f>IF(基本情報入力シート!X79="","",基本情報入力シート!X79)</f>
        <v/>
      </c>
      <c r="N54" s="330" t="str">
        <f>IF(基本情報入力シート!Y79="","",基本情報入力シート!Y79)</f>
        <v/>
      </c>
      <c r="O54" s="445"/>
      <c r="P54" s="412"/>
      <c r="Q54" s="334"/>
      <c r="R54" s="405">
        <f t="shared" si="3"/>
        <v>0</v>
      </c>
      <c r="S54" s="57" t="str">
        <f>IFERROR(ROUNDDOWN(Q54*VLOOKUP(N54,【参考】数式用!$V$2:$AA$59,MATCH(P54,【参考】数式用!$X$4:$AA$4)+2,FALSE)*0.5, 0), "")</f>
        <v/>
      </c>
      <c r="T54" s="24"/>
      <c r="U54" s="896"/>
      <c r="V54" s="896"/>
      <c r="W54" s="380"/>
      <c r="X54" s="25"/>
      <c r="Y54" s="335"/>
      <c r="Z54" s="451">
        <f t="shared" si="4"/>
        <v>0</v>
      </c>
      <c r="AA54" s="58" t="str">
        <f>IFERROR(IF(X54="ー", "", ROUNDDOWN(Y54*VLOOKUP(N54,【参考】数式用!$V$2:$AG$52,MATCH(X54,【参考】数式用!$AB$4:$AG$4)+6,FALSE)*0.5, 0)), "")</f>
        <v/>
      </c>
      <c r="AB54" s="337"/>
      <c r="AC54" s="337"/>
      <c r="AD54" s="380"/>
      <c r="AE54" s="267" t="str">
        <f>IF(N54="","",VLOOKUP(N54,【参考】数式用!$A$3:$N$59,14,FALSE))</f>
        <v/>
      </c>
      <c r="AF54" s="267" t="str">
        <f>IFERROR(VLOOKUP(N54,【参考】数式用!$A$3:$N$59,14,FALSE),"")&amp;"_4_5"</f>
        <v>_4_5</v>
      </c>
      <c r="AG54" s="267" t="str">
        <f>IFERROR(VLOOKUP(N54,【参考】数式用!$A$3:$N$59,14,FALSE),"")&amp;"_6"</f>
        <v>_6</v>
      </c>
      <c r="AH54" s="268" t="str">
        <f>IFERROR(VLOOKUP(N54,【参考】数式用!$AI$2:$AJ$52, 2, FALSE), "")</f>
        <v/>
      </c>
      <c r="AI54" s="269" t="str">
        <f t="shared" si="7"/>
        <v/>
      </c>
      <c r="AJ54" s="270" t="str">
        <f t="shared" si="8"/>
        <v/>
      </c>
      <c r="AK54" s="54" t="str">
        <f t="shared" si="9"/>
        <v>R8</v>
      </c>
      <c r="AL54" s="54" t="str">
        <f t="shared" si="5"/>
        <v/>
      </c>
      <c r="AM54" s="55">
        <f>IF(O54="",Q54,IFERROR(IFERROR(ROUNDDOWN(Q54*VLOOKUP(N54,【参考】数式用!$A$5:$F$43,MATCH('別紙様式3-2（処遇改善加算　個票）'!P54,【参考】数式用!$C$4:$F$4,0)+2,FALSE)/VLOOKUP('別紙様式3-2（処遇改善加算　個票）'!N54,【参考】数式用!$A$5:$F$43,MATCH('別紙様式3-2（処遇改善加算　個票）'!O54,【参考】数式用!$C$4:$F$4,0)+2,FALSE),0),"")-Q54,""))</f>
        <v>0</v>
      </c>
      <c r="AN54" s="454">
        <f>IF(O54="",Y54,IFERROR(IFERROR(ROUNDDOWN(Y54*VLOOKUP(N54,【参考】数式用!$A$50:$I$88,MATCH('別紙様式3-2（処遇改善加算　個票）'!X54,【参考】数式用!$C$49:$I$49,0)+2,FALSE)/VLOOKUP('別紙様式3-2（処遇改善加算　個票）'!N54,【参考】数式用!$A$5:$F$43,MATCH('別紙様式3-2（処遇改善加算　個票）'!O54,【参考】数式用!$C$4:$F$4,0)+2,FALSE),0),"")-Y54,""))</f>
        <v>0</v>
      </c>
      <c r="AO54" s="454" t="str">
        <f t="shared" si="6"/>
        <v/>
      </c>
      <c r="AP54" s="483" t="str">
        <f>IF(AO54="","",ROUNDDOWN(Y54*VLOOKUP(N54,【参考】数式用!$V$50:$Y$88,MATCH('別紙様式3-2（処遇改善加算　個票）'!X54,【参考】数式用!$X$49:$Y$49,0)+2,FALSE),0))</f>
        <v/>
      </c>
      <c r="AQ54" s="40"/>
      <c r="AR54" s="40"/>
      <c r="AS54" s="40"/>
      <c r="AT54" s="40"/>
    </row>
    <row r="55" spans="1:46" customFormat="1" ht="40.15" customHeight="1">
      <c r="A55" s="56">
        <v>41</v>
      </c>
      <c r="B55" s="897" t="str">
        <f>IF(基本情報入力シート!C80="","",基本情報入力シート!C80)</f>
        <v/>
      </c>
      <c r="C55" s="898"/>
      <c r="D55" s="898"/>
      <c r="E55" s="898"/>
      <c r="F55" s="898"/>
      <c r="G55" s="898"/>
      <c r="H55" s="898"/>
      <c r="I55" s="899"/>
      <c r="J55" s="255" t="str">
        <f>IF(基本情報入力シート!M80="","",基本情報入力シート!M80)</f>
        <v/>
      </c>
      <c r="K55" s="256" t="str">
        <f>IF(基本情報入力シート!R80="","",基本情報入力シート!R80)</f>
        <v/>
      </c>
      <c r="L55" s="256" t="str">
        <f>IF(基本情報入力シート!W80="","",基本情報入力シート!W80)</f>
        <v/>
      </c>
      <c r="M55" s="255" t="str">
        <f>IF(基本情報入力シート!X80="","",基本情報入力シート!X80)</f>
        <v/>
      </c>
      <c r="N55" s="330" t="str">
        <f>IF(基本情報入力シート!Y80="","",基本情報入力シート!Y80)</f>
        <v/>
      </c>
      <c r="O55" s="445"/>
      <c r="P55" s="412"/>
      <c r="Q55" s="334"/>
      <c r="R55" s="405">
        <f t="shared" si="3"/>
        <v>0</v>
      </c>
      <c r="S55" s="57" t="str">
        <f>IFERROR(ROUNDDOWN(Q55*VLOOKUP(N55,【参考】数式用!$V$2:$AA$59,MATCH(P55,【参考】数式用!$X$4:$AA$4)+2,FALSE)*0.5, 0), "")</f>
        <v/>
      </c>
      <c r="T55" s="24"/>
      <c r="U55" s="896"/>
      <c r="V55" s="896"/>
      <c r="W55" s="380"/>
      <c r="X55" s="25"/>
      <c r="Y55" s="335"/>
      <c r="Z55" s="451">
        <f t="shared" si="4"/>
        <v>0</v>
      </c>
      <c r="AA55" s="58" t="str">
        <f>IFERROR(IF(X55="ー", "", ROUNDDOWN(Y55*VLOOKUP(N55,【参考】数式用!$V$2:$AG$52,MATCH(X55,【参考】数式用!$AB$4:$AG$4)+6,FALSE)*0.5, 0)), "")</f>
        <v/>
      </c>
      <c r="AB55" s="337"/>
      <c r="AC55" s="337"/>
      <c r="AD55" s="380"/>
      <c r="AE55" s="267" t="str">
        <f>IF(N55="","",VLOOKUP(N55,【参考】数式用!$A$3:$N$59,14,FALSE))</f>
        <v/>
      </c>
      <c r="AF55" s="267" t="str">
        <f>IFERROR(VLOOKUP(N55,【参考】数式用!$A$3:$N$59,14,FALSE),"")&amp;"_4_5"</f>
        <v>_4_5</v>
      </c>
      <c r="AG55" s="267" t="str">
        <f>IFERROR(VLOOKUP(N55,【参考】数式用!$A$3:$N$59,14,FALSE),"")&amp;"_6"</f>
        <v>_6</v>
      </c>
      <c r="AH55" s="268" t="str">
        <f>IFERROR(VLOOKUP(N55,【参考】数式用!$AI$2:$AJ$52, 2, FALSE), "")</f>
        <v/>
      </c>
      <c r="AI55" s="269" t="str">
        <f t="shared" si="7"/>
        <v/>
      </c>
      <c r="AJ55" s="270" t="str">
        <f t="shared" si="8"/>
        <v/>
      </c>
      <c r="AK55" s="54" t="str">
        <f t="shared" si="9"/>
        <v>R8</v>
      </c>
      <c r="AL55" s="54" t="str">
        <f t="shared" si="5"/>
        <v/>
      </c>
      <c r="AM55" s="55">
        <f>IF(O55="",Q55,IFERROR(IFERROR(ROUNDDOWN(Q55*VLOOKUP(N55,【参考】数式用!$A$5:$F$43,MATCH('別紙様式3-2（処遇改善加算　個票）'!P55,【参考】数式用!$C$4:$F$4,0)+2,FALSE)/VLOOKUP('別紙様式3-2（処遇改善加算　個票）'!N55,【参考】数式用!$A$5:$F$43,MATCH('別紙様式3-2（処遇改善加算　個票）'!O55,【参考】数式用!$C$4:$F$4,0)+2,FALSE),0),"")-Q55,""))</f>
        <v>0</v>
      </c>
      <c r="AN55" s="454">
        <f>IF(O55="",Y55,IFERROR(IFERROR(ROUNDDOWN(Y55*VLOOKUP(N55,【参考】数式用!$A$50:$I$88,MATCH('別紙様式3-2（処遇改善加算　個票）'!X55,【参考】数式用!$C$49:$I$49,0)+2,FALSE)/VLOOKUP('別紙様式3-2（処遇改善加算　個票）'!N55,【参考】数式用!$A$5:$F$43,MATCH('別紙様式3-2（処遇改善加算　個票）'!O55,【参考】数式用!$C$4:$F$4,0)+2,FALSE),0),"")-Y55,""))</f>
        <v>0</v>
      </c>
      <c r="AO55" s="454" t="str">
        <f t="shared" si="6"/>
        <v/>
      </c>
      <c r="AP55" s="483" t="str">
        <f>IF(AO55="","",ROUNDDOWN(Y55*VLOOKUP(N55,【参考】数式用!$V$50:$Y$88,MATCH('別紙様式3-2（処遇改善加算　個票）'!X55,【参考】数式用!$X$49:$Y$49,0)+2,FALSE),0))</f>
        <v/>
      </c>
      <c r="AQ55" s="40"/>
      <c r="AR55" s="40"/>
      <c r="AS55" s="40"/>
      <c r="AT55" s="40"/>
    </row>
    <row r="56" spans="1:46" customFormat="1" ht="40.15" customHeight="1">
      <c r="A56" s="56">
        <v>42</v>
      </c>
      <c r="B56" s="897" t="str">
        <f>IF(基本情報入力シート!C81="","",基本情報入力シート!C81)</f>
        <v/>
      </c>
      <c r="C56" s="898"/>
      <c r="D56" s="898"/>
      <c r="E56" s="898"/>
      <c r="F56" s="898"/>
      <c r="G56" s="898"/>
      <c r="H56" s="898"/>
      <c r="I56" s="899"/>
      <c r="J56" s="255" t="str">
        <f>IF(基本情報入力シート!M81="","",基本情報入力シート!M81)</f>
        <v/>
      </c>
      <c r="K56" s="256" t="str">
        <f>IF(基本情報入力シート!R81="","",基本情報入力シート!R81)</f>
        <v/>
      </c>
      <c r="L56" s="256" t="str">
        <f>IF(基本情報入力シート!W81="","",基本情報入力シート!W81)</f>
        <v/>
      </c>
      <c r="M56" s="255" t="str">
        <f>IF(基本情報入力シート!X81="","",基本情報入力シート!X81)</f>
        <v/>
      </c>
      <c r="N56" s="330" t="str">
        <f>IF(基本情報入力シート!Y81="","",基本情報入力シート!Y81)</f>
        <v/>
      </c>
      <c r="O56" s="445"/>
      <c r="P56" s="412"/>
      <c r="Q56" s="334"/>
      <c r="R56" s="405">
        <f t="shared" si="3"/>
        <v>0</v>
      </c>
      <c r="S56" s="57" t="str">
        <f>IFERROR(ROUNDDOWN(Q56*VLOOKUP(N56,【参考】数式用!$V$2:$AA$59,MATCH(P56,【参考】数式用!$X$4:$AA$4)+2,FALSE)*0.5, 0), "")</f>
        <v/>
      </c>
      <c r="T56" s="24"/>
      <c r="U56" s="896"/>
      <c r="V56" s="896"/>
      <c r="W56" s="380"/>
      <c r="X56" s="25"/>
      <c r="Y56" s="335"/>
      <c r="Z56" s="451">
        <f t="shared" si="4"/>
        <v>0</v>
      </c>
      <c r="AA56" s="58" t="str">
        <f>IFERROR(IF(X56="ー", "", ROUNDDOWN(Y56*VLOOKUP(N56,【参考】数式用!$V$2:$AG$52,MATCH(X56,【参考】数式用!$AB$4:$AG$4)+6,FALSE)*0.5, 0)), "")</f>
        <v/>
      </c>
      <c r="AB56" s="337"/>
      <c r="AC56" s="337"/>
      <c r="AD56" s="380"/>
      <c r="AE56" s="267" t="str">
        <f>IF(N56="","",VLOOKUP(N56,【参考】数式用!$A$3:$N$59,14,FALSE))</f>
        <v/>
      </c>
      <c r="AF56" s="267" t="str">
        <f>IFERROR(VLOOKUP(N56,【参考】数式用!$A$3:$N$59,14,FALSE),"")&amp;"_4_5"</f>
        <v>_4_5</v>
      </c>
      <c r="AG56" s="267" t="str">
        <f>IFERROR(VLOOKUP(N56,【参考】数式用!$A$3:$N$59,14,FALSE),"")&amp;"_6"</f>
        <v>_6</v>
      </c>
      <c r="AH56" s="268" t="str">
        <f>IFERROR(VLOOKUP(N56,【参考】数式用!$AI$2:$AJ$52, 2, FALSE), "")</f>
        <v/>
      </c>
      <c r="AI56" s="269" t="str">
        <f t="shared" si="7"/>
        <v/>
      </c>
      <c r="AJ56" s="270" t="str">
        <f t="shared" si="8"/>
        <v/>
      </c>
      <c r="AK56" s="54" t="str">
        <f t="shared" si="9"/>
        <v>R8</v>
      </c>
      <c r="AL56" s="54" t="str">
        <f t="shared" si="5"/>
        <v/>
      </c>
      <c r="AM56" s="55">
        <f>IF(O56="",Q56,IFERROR(IFERROR(ROUNDDOWN(Q56*VLOOKUP(N56,【参考】数式用!$A$5:$F$43,MATCH('別紙様式3-2（処遇改善加算　個票）'!P56,【参考】数式用!$C$4:$F$4,0)+2,FALSE)/VLOOKUP('別紙様式3-2（処遇改善加算　個票）'!N56,【参考】数式用!$A$5:$F$43,MATCH('別紙様式3-2（処遇改善加算　個票）'!O56,【参考】数式用!$C$4:$F$4,0)+2,FALSE),0),"")-Q56,""))</f>
        <v>0</v>
      </c>
      <c r="AN56" s="454">
        <f>IF(O56="",Y56,IFERROR(IFERROR(ROUNDDOWN(Y56*VLOOKUP(N56,【参考】数式用!$A$50:$I$88,MATCH('別紙様式3-2（処遇改善加算　個票）'!X56,【参考】数式用!$C$49:$I$49,0)+2,FALSE)/VLOOKUP('別紙様式3-2（処遇改善加算　個票）'!N56,【参考】数式用!$A$5:$F$43,MATCH('別紙様式3-2（処遇改善加算　個票）'!O56,【参考】数式用!$C$4:$F$4,0)+2,FALSE),0),"")-Y56,""))</f>
        <v>0</v>
      </c>
      <c r="AO56" s="454" t="str">
        <f t="shared" si="6"/>
        <v/>
      </c>
      <c r="AP56" s="483" t="str">
        <f>IF(AO56="","",ROUNDDOWN(Y56*VLOOKUP(N56,【参考】数式用!$V$50:$Y$88,MATCH('別紙様式3-2（処遇改善加算　個票）'!X56,【参考】数式用!$X$49:$Y$49,0)+2,FALSE),0))</f>
        <v/>
      </c>
      <c r="AQ56" s="40"/>
      <c r="AR56" s="40"/>
      <c r="AS56" s="40"/>
      <c r="AT56" s="40"/>
    </row>
    <row r="57" spans="1:46" customFormat="1" ht="40.15" customHeight="1">
      <c r="A57" s="56">
        <v>43</v>
      </c>
      <c r="B57" s="897" t="str">
        <f>IF(基本情報入力シート!C82="","",基本情報入力シート!C82)</f>
        <v/>
      </c>
      <c r="C57" s="898"/>
      <c r="D57" s="898"/>
      <c r="E57" s="898"/>
      <c r="F57" s="898"/>
      <c r="G57" s="898"/>
      <c r="H57" s="898"/>
      <c r="I57" s="899"/>
      <c r="J57" s="255" t="str">
        <f>IF(基本情報入力シート!M82="","",基本情報入力シート!M82)</f>
        <v/>
      </c>
      <c r="K57" s="256" t="str">
        <f>IF(基本情報入力シート!R82="","",基本情報入力シート!R82)</f>
        <v/>
      </c>
      <c r="L57" s="256" t="str">
        <f>IF(基本情報入力シート!W82="","",基本情報入力シート!W82)</f>
        <v/>
      </c>
      <c r="M57" s="255" t="str">
        <f>IF(基本情報入力シート!X82="","",基本情報入力シート!X82)</f>
        <v/>
      </c>
      <c r="N57" s="330" t="str">
        <f>IF(基本情報入力シート!Y82="","",基本情報入力シート!Y82)</f>
        <v/>
      </c>
      <c r="O57" s="445"/>
      <c r="P57" s="412"/>
      <c r="Q57" s="334"/>
      <c r="R57" s="405">
        <f t="shared" si="3"/>
        <v>0</v>
      </c>
      <c r="S57" s="57" t="str">
        <f>IFERROR(ROUNDDOWN(Q57*VLOOKUP(N57,【参考】数式用!$V$2:$AA$59,MATCH(P57,【参考】数式用!$X$4:$AA$4)+2,FALSE)*0.5, 0), "")</f>
        <v/>
      </c>
      <c r="T57" s="24"/>
      <c r="U57" s="896"/>
      <c r="V57" s="896"/>
      <c r="W57" s="380"/>
      <c r="X57" s="25"/>
      <c r="Y57" s="335"/>
      <c r="Z57" s="451">
        <f t="shared" si="4"/>
        <v>0</v>
      </c>
      <c r="AA57" s="58" t="str">
        <f>IFERROR(IF(X57="ー", "", ROUNDDOWN(Y57*VLOOKUP(N57,【参考】数式用!$V$2:$AG$52,MATCH(X57,【参考】数式用!$AB$4:$AG$4)+6,FALSE)*0.5, 0)), "")</f>
        <v/>
      </c>
      <c r="AB57" s="337"/>
      <c r="AC57" s="337"/>
      <c r="AD57" s="380"/>
      <c r="AE57" s="267" t="str">
        <f>IF(N57="","",VLOOKUP(N57,【参考】数式用!$A$3:$N$59,14,FALSE))</f>
        <v/>
      </c>
      <c r="AF57" s="267" t="str">
        <f>IFERROR(VLOOKUP(N57,【参考】数式用!$A$3:$N$59,14,FALSE),"")&amp;"_4_5"</f>
        <v>_4_5</v>
      </c>
      <c r="AG57" s="267" t="str">
        <f>IFERROR(VLOOKUP(N57,【参考】数式用!$A$3:$N$59,14,FALSE),"")&amp;"_6"</f>
        <v>_6</v>
      </c>
      <c r="AH57" s="268" t="str">
        <f>IFERROR(VLOOKUP(N57,【参考】数式用!$AI$2:$AJ$52, 2, FALSE), "")</f>
        <v/>
      </c>
      <c r="AI57" s="269" t="str">
        <f t="shared" si="7"/>
        <v/>
      </c>
      <c r="AJ57" s="270" t="str">
        <f t="shared" si="8"/>
        <v/>
      </c>
      <c r="AK57" s="54" t="str">
        <f t="shared" si="9"/>
        <v>R8</v>
      </c>
      <c r="AL57" s="54" t="str">
        <f t="shared" si="5"/>
        <v/>
      </c>
      <c r="AM57" s="55">
        <f>IF(O57="",Q57,IFERROR(IFERROR(ROUNDDOWN(Q57*VLOOKUP(N57,【参考】数式用!$A$5:$F$43,MATCH('別紙様式3-2（処遇改善加算　個票）'!P57,【参考】数式用!$C$4:$F$4,0)+2,FALSE)/VLOOKUP('別紙様式3-2（処遇改善加算　個票）'!N57,【参考】数式用!$A$5:$F$43,MATCH('別紙様式3-2（処遇改善加算　個票）'!O57,【参考】数式用!$C$4:$F$4,0)+2,FALSE),0),"")-Q57,""))</f>
        <v>0</v>
      </c>
      <c r="AN57" s="454">
        <f>IF(O57="",Y57,IFERROR(IFERROR(ROUNDDOWN(Y57*VLOOKUP(N57,【参考】数式用!$A$50:$I$88,MATCH('別紙様式3-2（処遇改善加算　個票）'!X57,【参考】数式用!$C$49:$I$49,0)+2,FALSE)/VLOOKUP('別紙様式3-2（処遇改善加算　個票）'!N57,【参考】数式用!$A$5:$F$43,MATCH('別紙様式3-2（処遇改善加算　個票）'!O57,【参考】数式用!$C$4:$F$4,0)+2,FALSE),0),"")-Y57,""))</f>
        <v>0</v>
      </c>
      <c r="AO57" s="454" t="str">
        <f t="shared" si="6"/>
        <v/>
      </c>
      <c r="AP57" s="483" t="str">
        <f>IF(AO57="","",ROUNDDOWN(Y57*VLOOKUP(N57,【参考】数式用!$V$50:$Y$88,MATCH('別紙様式3-2（処遇改善加算　個票）'!X57,【参考】数式用!$X$49:$Y$49,0)+2,FALSE),0))</f>
        <v/>
      </c>
      <c r="AQ57" s="40"/>
      <c r="AR57" s="40"/>
      <c r="AS57" s="40"/>
      <c r="AT57" s="40"/>
    </row>
    <row r="58" spans="1:46" customFormat="1" ht="40.15" customHeight="1">
      <c r="A58" s="56">
        <v>44</v>
      </c>
      <c r="B58" s="897" t="str">
        <f>IF(基本情報入力シート!C83="","",基本情報入力シート!C83)</f>
        <v/>
      </c>
      <c r="C58" s="898"/>
      <c r="D58" s="898"/>
      <c r="E58" s="898"/>
      <c r="F58" s="898"/>
      <c r="G58" s="898"/>
      <c r="H58" s="898"/>
      <c r="I58" s="899"/>
      <c r="J58" s="255" t="str">
        <f>IF(基本情報入力シート!M83="","",基本情報入力シート!M83)</f>
        <v/>
      </c>
      <c r="K58" s="256" t="str">
        <f>IF(基本情報入力シート!R83="","",基本情報入力シート!R83)</f>
        <v/>
      </c>
      <c r="L58" s="256" t="str">
        <f>IF(基本情報入力シート!W83="","",基本情報入力シート!W83)</f>
        <v/>
      </c>
      <c r="M58" s="255" t="str">
        <f>IF(基本情報入力シート!X83="","",基本情報入力シート!X83)</f>
        <v/>
      </c>
      <c r="N58" s="330" t="str">
        <f>IF(基本情報入力シート!Y83="","",基本情報入力シート!Y83)</f>
        <v/>
      </c>
      <c r="O58" s="445"/>
      <c r="P58" s="412"/>
      <c r="Q58" s="334"/>
      <c r="R58" s="405">
        <f t="shared" si="3"/>
        <v>0</v>
      </c>
      <c r="S58" s="57" t="str">
        <f>IFERROR(ROUNDDOWN(Q58*VLOOKUP(N58,【参考】数式用!$V$2:$AA$59,MATCH(P58,【参考】数式用!$X$4:$AA$4)+2,FALSE)*0.5, 0), "")</f>
        <v/>
      </c>
      <c r="T58" s="24"/>
      <c r="U58" s="896"/>
      <c r="V58" s="896"/>
      <c r="W58" s="380"/>
      <c r="X58" s="25"/>
      <c r="Y58" s="335"/>
      <c r="Z58" s="451">
        <f t="shared" si="4"/>
        <v>0</v>
      </c>
      <c r="AA58" s="58" t="str">
        <f>IFERROR(IF(X58="ー", "", ROUNDDOWN(Y58*VLOOKUP(N58,【参考】数式用!$V$2:$AG$52,MATCH(X58,【参考】数式用!$AB$4:$AG$4)+6,FALSE)*0.5, 0)), "")</f>
        <v/>
      </c>
      <c r="AB58" s="337"/>
      <c r="AC58" s="337"/>
      <c r="AD58" s="380"/>
      <c r="AE58" s="267" t="str">
        <f>IF(N58="","",VLOOKUP(N58,【参考】数式用!$A$3:$N$59,14,FALSE))</f>
        <v/>
      </c>
      <c r="AF58" s="267" t="str">
        <f>IFERROR(VLOOKUP(N58,【参考】数式用!$A$3:$N$59,14,FALSE),"")&amp;"_4_5"</f>
        <v>_4_5</v>
      </c>
      <c r="AG58" s="267" t="str">
        <f>IFERROR(VLOOKUP(N58,【参考】数式用!$A$3:$N$59,14,FALSE),"")&amp;"_6"</f>
        <v>_6</v>
      </c>
      <c r="AH58" s="268" t="str">
        <f>IFERROR(VLOOKUP(N58,【参考】数式用!$AI$2:$AJ$52, 2, FALSE), "")</f>
        <v/>
      </c>
      <c r="AI58" s="269" t="str">
        <f t="shared" si="7"/>
        <v/>
      </c>
      <c r="AJ58" s="270" t="str">
        <f t="shared" si="8"/>
        <v/>
      </c>
      <c r="AK58" s="54" t="str">
        <f t="shared" si="9"/>
        <v>R8</v>
      </c>
      <c r="AL58" s="54" t="str">
        <f t="shared" si="5"/>
        <v/>
      </c>
      <c r="AM58" s="55">
        <f>IF(O58="",Q58,IFERROR(IFERROR(ROUNDDOWN(Q58*VLOOKUP(N58,【参考】数式用!$A$5:$F$43,MATCH('別紙様式3-2（処遇改善加算　個票）'!P58,【参考】数式用!$C$4:$F$4,0)+2,FALSE)/VLOOKUP('別紙様式3-2（処遇改善加算　個票）'!N58,【参考】数式用!$A$5:$F$43,MATCH('別紙様式3-2（処遇改善加算　個票）'!O58,【参考】数式用!$C$4:$F$4,0)+2,FALSE),0),"")-Q58,""))</f>
        <v>0</v>
      </c>
      <c r="AN58" s="454">
        <f>IF(O58="",Y58,IFERROR(IFERROR(ROUNDDOWN(Y58*VLOOKUP(N58,【参考】数式用!$A$50:$I$88,MATCH('別紙様式3-2（処遇改善加算　個票）'!X58,【参考】数式用!$C$49:$I$49,0)+2,FALSE)/VLOOKUP('別紙様式3-2（処遇改善加算　個票）'!N58,【参考】数式用!$A$5:$F$43,MATCH('別紙様式3-2（処遇改善加算　個票）'!O58,【参考】数式用!$C$4:$F$4,0)+2,FALSE),0),"")-Y58,""))</f>
        <v>0</v>
      </c>
      <c r="AO58" s="454" t="str">
        <f t="shared" si="6"/>
        <v/>
      </c>
      <c r="AP58" s="483" t="str">
        <f>IF(AO58="","",ROUNDDOWN(Y58*VLOOKUP(N58,【参考】数式用!$V$50:$Y$88,MATCH('別紙様式3-2（処遇改善加算　個票）'!X58,【参考】数式用!$X$49:$Y$49,0)+2,FALSE),0))</f>
        <v/>
      </c>
      <c r="AQ58" s="40"/>
      <c r="AR58" s="40"/>
      <c r="AS58" s="40"/>
      <c r="AT58" s="40"/>
    </row>
    <row r="59" spans="1:46" customFormat="1" ht="40.15" customHeight="1">
      <c r="A59" s="56">
        <v>45</v>
      </c>
      <c r="B59" s="897" t="str">
        <f>IF(基本情報入力シート!C84="","",基本情報入力シート!C84)</f>
        <v/>
      </c>
      <c r="C59" s="898"/>
      <c r="D59" s="898"/>
      <c r="E59" s="898"/>
      <c r="F59" s="898"/>
      <c r="G59" s="898"/>
      <c r="H59" s="898"/>
      <c r="I59" s="899"/>
      <c r="J59" s="255" t="str">
        <f>IF(基本情報入力シート!M84="","",基本情報入力シート!M84)</f>
        <v/>
      </c>
      <c r="K59" s="256" t="str">
        <f>IF(基本情報入力シート!R84="","",基本情報入力シート!R84)</f>
        <v/>
      </c>
      <c r="L59" s="256" t="str">
        <f>IF(基本情報入力シート!W84="","",基本情報入力シート!W84)</f>
        <v/>
      </c>
      <c r="M59" s="255" t="str">
        <f>IF(基本情報入力シート!X84="","",基本情報入力シート!X84)</f>
        <v/>
      </c>
      <c r="N59" s="330" t="str">
        <f>IF(基本情報入力シート!Y84="","",基本情報入力シート!Y84)</f>
        <v/>
      </c>
      <c r="O59" s="445"/>
      <c r="P59" s="412"/>
      <c r="Q59" s="334"/>
      <c r="R59" s="405">
        <f t="shared" si="3"/>
        <v>0</v>
      </c>
      <c r="S59" s="57" t="str">
        <f>IFERROR(ROUNDDOWN(Q59*VLOOKUP(N59,【参考】数式用!$V$2:$AA$59,MATCH(P59,【参考】数式用!$X$4:$AA$4)+2,FALSE)*0.5, 0), "")</f>
        <v/>
      </c>
      <c r="T59" s="24"/>
      <c r="U59" s="896"/>
      <c r="V59" s="896"/>
      <c r="W59" s="380"/>
      <c r="X59" s="25"/>
      <c r="Y59" s="335"/>
      <c r="Z59" s="451">
        <f t="shared" si="4"/>
        <v>0</v>
      </c>
      <c r="AA59" s="58" t="str">
        <f>IFERROR(IF(X59="ー", "", ROUNDDOWN(Y59*VLOOKUP(N59,【参考】数式用!$V$2:$AG$52,MATCH(X59,【参考】数式用!$AB$4:$AG$4)+6,FALSE)*0.5, 0)), "")</f>
        <v/>
      </c>
      <c r="AB59" s="337"/>
      <c r="AC59" s="337"/>
      <c r="AD59" s="380"/>
      <c r="AE59" s="267" t="str">
        <f>IF(N59="","",VLOOKUP(N59,【参考】数式用!$A$3:$N$59,14,FALSE))</f>
        <v/>
      </c>
      <c r="AF59" s="267" t="str">
        <f>IFERROR(VLOOKUP(N59,【参考】数式用!$A$3:$N$59,14,FALSE),"")&amp;"_4_5"</f>
        <v>_4_5</v>
      </c>
      <c r="AG59" s="267" t="str">
        <f>IFERROR(VLOOKUP(N59,【参考】数式用!$A$3:$N$59,14,FALSE),"")&amp;"_6"</f>
        <v>_6</v>
      </c>
      <c r="AH59" s="268" t="str">
        <f>IFERROR(VLOOKUP(N59,【参考】数式用!$AI$2:$AJ$52, 2, FALSE), "")</f>
        <v/>
      </c>
      <c r="AI59" s="269" t="str">
        <f t="shared" si="7"/>
        <v/>
      </c>
      <c r="AJ59" s="270" t="str">
        <f t="shared" si="8"/>
        <v/>
      </c>
      <c r="AK59" s="54" t="str">
        <f t="shared" si="9"/>
        <v>R8</v>
      </c>
      <c r="AL59" s="54" t="str">
        <f t="shared" si="5"/>
        <v/>
      </c>
      <c r="AM59" s="55">
        <f>IF(O59="",Q59,IFERROR(IFERROR(ROUNDDOWN(Q59*VLOOKUP(N59,【参考】数式用!$A$5:$F$43,MATCH('別紙様式3-2（処遇改善加算　個票）'!P59,【参考】数式用!$C$4:$F$4,0)+2,FALSE)/VLOOKUP('別紙様式3-2（処遇改善加算　個票）'!N59,【参考】数式用!$A$5:$F$43,MATCH('別紙様式3-2（処遇改善加算　個票）'!O59,【参考】数式用!$C$4:$F$4,0)+2,FALSE),0),"")-Q59,""))</f>
        <v>0</v>
      </c>
      <c r="AN59" s="454">
        <f>IF(O59="",Y59,IFERROR(IFERROR(ROUNDDOWN(Y59*VLOOKUP(N59,【参考】数式用!$A$50:$I$88,MATCH('別紙様式3-2（処遇改善加算　個票）'!X59,【参考】数式用!$C$49:$I$49,0)+2,FALSE)/VLOOKUP('別紙様式3-2（処遇改善加算　個票）'!N59,【参考】数式用!$A$5:$F$43,MATCH('別紙様式3-2（処遇改善加算　個票）'!O59,【参考】数式用!$C$4:$F$4,0)+2,FALSE),0),"")-Y59,""))</f>
        <v>0</v>
      </c>
      <c r="AO59" s="454" t="str">
        <f t="shared" si="6"/>
        <v/>
      </c>
      <c r="AP59" s="483" t="str">
        <f>IF(AO59="","",ROUNDDOWN(Y59*VLOOKUP(N59,【参考】数式用!$V$50:$Y$88,MATCH('別紙様式3-2（処遇改善加算　個票）'!X59,【参考】数式用!$X$49:$Y$49,0)+2,FALSE),0))</f>
        <v/>
      </c>
      <c r="AQ59" s="40"/>
      <c r="AR59" s="40"/>
      <c r="AS59" s="40"/>
      <c r="AT59" s="40"/>
    </row>
    <row r="60" spans="1:46" customFormat="1" ht="40.15" customHeight="1">
      <c r="A60" s="56">
        <v>46</v>
      </c>
      <c r="B60" s="897" t="str">
        <f>IF(基本情報入力シート!C85="","",基本情報入力シート!C85)</f>
        <v/>
      </c>
      <c r="C60" s="898"/>
      <c r="D60" s="898"/>
      <c r="E60" s="898"/>
      <c r="F60" s="898"/>
      <c r="G60" s="898"/>
      <c r="H60" s="898"/>
      <c r="I60" s="899"/>
      <c r="J60" s="255" t="str">
        <f>IF(基本情報入力シート!M85="","",基本情報入力シート!M85)</f>
        <v/>
      </c>
      <c r="K60" s="256" t="str">
        <f>IF(基本情報入力シート!R85="","",基本情報入力シート!R85)</f>
        <v/>
      </c>
      <c r="L60" s="256" t="str">
        <f>IF(基本情報入力シート!W85="","",基本情報入力シート!W85)</f>
        <v/>
      </c>
      <c r="M60" s="255" t="str">
        <f>IF(基本情報入力シート!X85="","",基本情報入力シート!X85)</f>
        <v/>
      </c>
      <c r="N60" s="330" t="str">
        <f>IF(基本情報入力シート!Y85="","",基本情報入力シート!Y85)</f>
        <v/>
      </c>
      <c r="O60" s="445"/>
      <c r="P60" s="412"/>
      <c r="Q60" s="334"/>
      <c r="R60" s="405">
        <f t="shared" si="3"/>
        <v>0</v>
      </c>
      <c r="S60" s="57" t="str">
        <f>IFERROR(ROUNDDOWN(Q60*VLOOKUP(N60,【参考】数式用!$V$2:$AA$59,MATCH(P60,【参考】数式用!$X$4:$AA$4)+2,FALSE)*0.5, 0), "")</f>
        <v/>
      </c>
      <c r="T60" s="24"/>
      <c r="U60" s="896"/>
      <c r="V60" s="896"/>
      <c r="W60" s="380"/>
      <c r="X60" s="25"/>
      <c r="Y60" s="335"/>
      <c r="Z60" s="451">
        <f t="shared" si="4"/>
        <v>0</v>
      </c>
      <c r="AA60" s="58" t="str">
        <f>IFERROR(IF(X60="ー", "", ROUNDDOWN(Y60*VLOOKUP(N60,【参考】数式用!$V$2:$AG$52,MATCH(X60,【参考】数式用!$AB$4:$AG$4)+6,FALSE)*0.5, 0)), "")</f>
        <v/>
      </c>
      <c r="AB60" s="337"/>
      <c r="AC60" s="337"/>
      <c r="AD60" s="380"/>
      <c r="AE60" s="267" t="str">
        <f>IF(N60="","",VLOOKUP(N60,【参考】数式用!$A$3:$N$59,14,FALSE))</f>
        <v/>
      </c>
      <c r="AF60" s="267" t="str">
        <f>IFERROR(VLOOKUP(N60,【参考】数式用!$A$3:$N$59,14,FALSE),"")&amp;"_4_5"</f>
        <v>_4_5</v>
      </c>
      <c r="AG60" s="267" t="str">
        <f>IFERROR(VLOOKUP(N60,【参考】数式用!$A$3:$N$59,14,FALSE),"")&amp;"_6"</f>
        <v>_6</v>
      </c>
      <c r="AH60" s="268" t="str">
        <f>IFERROR(VLOOKUP(N60,【参考】数式用!$AI$2:$AJ$52, 2, FALSE), "")</f>
        <v/>
      </c>
      <c r="AI60" s="269" t="str">
        <f t="shared" si="7"/>
        <v/>
      </c>
      <c r="AJ60" s="270" t="str">
        <f t="shared" si="8"/>
        <v/>
      </c>
      <c r="AK60" s="54" t="str">
        <f t="shared" si="9"/>
        <v>R8</v>
      </c>
      <c r="AL60" s="54" t="str">
        <f t="shared" si="5"/>
        <v/>
      </c>
      <c r="AM60" s="55">
        <f>IF(O60="",Q60,IFERROR(IFERROR(ROUNDDOWN(Q60*VLOOKUP(N60,【参考】数式用!$A$5:$F$43,MATCH('別紙様式3-2（処遇改善加算　個票）'!P60,【参考】数式用!$C$4:$F$4,0)+2,FALSE)/VLOOKUP('別紙様式3-2（処遇改善加算　個票）'!N60,【参考】数式用!$A$5:$F$43,MATCH('別紙様式3-2（処遇改善加算　個票）'!O60,【参考】数式用!$C$4:$F$4,0)+2,FALSE),0),"")-Q60,""))</f>
        <v>0</v>
      </c>
      <c r="AN60" s="454">
        <f>IF(O60="",Y60,IFERROR(IFERROR(ROUNDDOWN(Y60*VLOOKUP(N60,【参考】数式用!$A$50:$I$88,MATCH('別紙様式3-2（処遇改善加算　個票）'!X60,【参考】数式用!$C$49:$I$49,0)+2,FALSE)/VLOOKUP('別紙様式3-2（処遇改善加算　個票）'!N60,【参考】数式用!$A$5:$F$43,MATCH('別紙様式3-2（処遇改善加算　個票）'!O60,【参考】数式用!$C$4:$F$4,0)+2,FALSE),0),"")-Y60,""))</f>
        <v>0</v>
      </c>
      <c r="AO60" s="454" t="str">
        <f t="shared" si="6"/>
        <v/>
      </c>
      <c r="AP60" s="483" t="str">
        <f>IF(AO60="","",ROUNDDOWN(Y60*VLOOKUP(N60,【参考】数式用!$V$50:$Y$88,MATCH('別紙様式3-2（処遇改善加算　個票）'!X60,【参考】数式用!$X$49:$Y$49,0)+2,FALSE),0))</f>
        <v/>
      </c>
      <c r="AQ60" s="40"/>
      <c r="AR60" s="40"/>
      <c r="AS60" s="40"/>
      <c r="AT60" s="40"/>
    </row>
    <row r="61" spans="1:46" customFormat="1" ht="40.15" customHeight="1">
      <c r="A61" s="56">
        <v>47</v>
      </c>
      <c r="B61" s="897" t="str">
        <f>IF(基本情報入力シート!C86="","",基本情報入力シート!C86)</f>
        <v/>
      </c>
      <c r="C61" s="898"/>
      <c r="D61" s="898"/>
      <c r="E61" s="898"/>
      <c r="F61" s="898"/>
      <c r="G61" s="898"/>
      <c r="H61" s="898"/>
      <c r="I61" s="899"/>
      <c r="J61" s="255" t="str">
        <f>IF(基本情報入力シート!M86="","",基本情報入力シート!M86)</f>
        <v/>
      </c>
      <c r="K61" s="256" t="str">
        <f>IF(基本情報入力シート!R86="","",基本情報入力シート!R86)</f>
        <v/>
      </c>
      <c r="L61" s="256" t="str">
        <f>IF(基本情報入力シート!W86="","",基本情報入力シート!W86)</f>
        <v/>
      </c>
      <c r="M61" s="255" t="str">
        <f>IF(基本情報入力シート!X86="","",基本情報入力シート!X86)</f>
        <v/>
      </c>
      <c r="N61" s="330" t="str">
        <f>IF(基本情報入力シート!Y86="","",基本情報入力シート!Y86)</f>
        <v/>
      </c>
      <c r="O61" s="445"/>
      <c r="P61" s="412"/>
      <c r="Q61" s="334"/>
      <c r="R61" s="405">
        <f t="shared" si="3"/>
        <v>0</v>
      </c>
      <c r="S61" s="57" t="str">
        <f>IFERROR(ROUNDDOWN(Q61*VLOOKUP(N61,【参考】数式用!$V$2:$AA$59,MATCH(P61,【参考】数式用!$X$4:$AA$4)+2,FALSE)*0.5, 0), "")</f>
        <v/>
      </c>
      <c r="T61" s="24"/>
      <c r="U61" s="896"/>
      <c r="V61" s="896"/>
      <c r="W61" s="380"/>
      <c r="X61" s="25"/>
      <c r="Y61" s="335"/>
      <c r="Z61" s="451">
        <f t="shared" si="4"/>
        <v>0</v>
      </c>
      <c r="AA61" s="58" t="str">
        <f>IFERROR(IF(X61="ー", "", ROUNDDOWN(Y61*VLOOKUP(N61,【参考】数式用!$V$2:$AG$52,MATCH(X61,【参考】数式用!$AB$4:$AG$4)+6,FALSE)*0.5, 0)), "")</f>
        <v/>
      </c>
      <c r="AB61" s="337"/>
      <c r="AC61" s="337"/>
      <c r="AD61" s="380"/>
      <c r="AE61" s="267" t="str">
        <f>IF(N61="","",VLOOKUP(N61,【参考】数式用!$A$3:$N$59,14,FALSE))</f>
        <v/>
      </c>
      <c r="AF61" s="267" t="str">
        <f>IFERROR(VLOOKUP(N61,【参考】数式用!$A$3:$N$59,14,FALSE),"")&amp;"_4_5"</f>
        <v>_4_5</v>
      </c>
      <c r="AG61" s="267" t="str">
        <f>IFERROR(VLOOKUP(N61,【参考】数式用!$A$3:$N$59,14,FALSE),"")&amp;"_6"</f>
        <v>_6</v>
      </c>
      <c r="AH61" s="268" t="str">
        <f>IFERROR(VLOOKUP(N61,【参考】数式用!$AI$2:$AJ$52, 2, FALSE), "")</f>
        <v/>
      </c>
      <c r="AI61" s="269" t="str">
        <f t="shared" si="7"/>
        <v/>
      </c>
      <c r="AJ61" s="270" t="str">
        <f t="shared" si="8"/>
        <v/>
      </c>
      <c r="AK61" s="54" t="str">
        <f t="shared" si="9"/>
        <v>R8</v>
      </c>
      <c r="AL61" s="54" t="str">
        <f t="shared" si="5"/>
        <v/>
      </c>
      <c r="AM61" s="55">
        <f>IF(O61="",Q61,IFERROR(IFERROR(ROUNDDOWN(Q61*VLOOKUP(N61,【参考】数式用!$A$5:$F$43,MATCH('別紙様式3-2（処遇改善加算　個票）'!P61,【参考】数式用!$C$4:$F$4,0)+2,FALSE)/VLOOKUP('別紙様式3-2（処遇改善加算　個票）'!N61,【参考】数式用!$A$5:$F$43,MATCH('別紙様式3-2（処遇改善加算　個票）'!O61,【参考】数式用!$C$4:$F$4,0)+2,FALSE),0),"")-Q61,""))</f>
        <v>0</v>
      </c>
      <c r="AN61" s="454">
        <f>IF(O61="",Y61,IFERROR(IFERROR(ROUNDDOWN(Y61*VLOOKUP(N61,【参考】数式用!$A$50:$I$88,MATCH('別紙様式3-2（処遇改善加算　個票）'!X61,【参考】数式用!$C$49:$I$49,0)+2,FALSE)/VLOOKUP('別紙様式3-2（処遇改善加算　個票）'!N61,【参考】数式用!$A$5:$F$43,MATCH('別紙様式3-2（処遇改善加算　個票）'!O61,【参考】数式用!$C$4:$F$4,0)+2,FALSE),0),"")-Y61,""))</f>
        <v>0</v>
      </c>
      <c r="AO61" s="454" t="str">
        <f t="shared" si="6"/>
        <v/>
      </c>
      <c r="AP61" s="483" t="str">
        <f>IF(AO61="","",ROUNDDOWN(Y61*VLOOKUP(N61,【参考】数式用!$V$50:$Y$88,MATCH('別紙様式3-2（処遇改善加算　個票）'!X61,【参考】数式用!$X$49:$Y$49,0)+2,FALSE),0))</f>
        <v/>
      </c>
      <c r="AQ61" s="40"/>
      <c r="AR61" s="40"/>
      <c r="AS61" s="40"/>
      <c r="AT61" s="40"/>
    </row>
    <row r="62" spans="1:46" customFormat="1" ht="40.15" customHeight="1">
      <c r="A62" s="56">
        <v>48</v>
      </c>
      <c r="B62" s="897" t="str">
        <f>IF(基本情報入力シート!C87="","",基本情報入力シート!C87)</f>
        <v/>
      </c>
      <c r="C62" s="898"/>
      <c r="D62" s="898"/>
      <c r="E62" s="898"/>
      <c r="F62" s="898"/>
      <c r="G62" s="898"/>
      <c r="H62" s="898"/>
      <c r="I62" s="899"/>
      <c r="J62" s="255" t="str">
        <f>IF(基本情報入力シート!M87="","",基本情報入力シート!M87)</f>
        <v/>
      </c>
      <c r="K62" s="256" t="str">
        <f>IF(基本情報入力シート!R87="","",基本情報入力シート!R87)</f>
        <v/>
      </c>
      <c r="L62" s="256" t="str">
        <f>IF(基本情報入力シート!W87="","",基本情報入力シート!W87)</f>
        <v/>
      </c>
      <c r="M62" s="255" t="str">
        <f>IF(基本情報入力シート!X87="","",基本情報入力シート!X87)</f>
        <v/>
      </c>
      <c r="N62" s="330" t="str">
        <f>IF(基本情報入力シート!Y87="","",基本情報入力シート!Y87)</f>
        <v/>
      </c>
      <c r="O62" s="445"/>
      <c r="P62" s="412"/>
      <c r="Q62" s="334"/>
      <c r="R62" s="405">
        <f t="shared" si="3"/>
        <v>0</v>
      </c>
      <c r="S62" s="57" t="str">
        <f>IFERROR(ROUNDDOWN(Q62*VLOOKUP(N62,【参考】数式用!$V$2:$AA$59,MATCH(P62,【参考】数式用!$X$4:$AA$4)+2,FALSE)*0.5, 0), "")</f>
        <v/>
      </c>
      <c r="T62" s="24"/>
      <c r="U62" s="896"/>
      <c r="V62" s="896"/>
      <c r="W62" s="380"/>
      <c r="X62" s="25"/>
      <c r="Y62" s="335"/>
      <c r="Z62" s="451">
        <f t="shared" si="4"/>
        <v>0</v>
      </c>
      <c r="AA62" s="58" t="str">
        <f>IFERROR(IF(X62="ー", "", ROUNDDOWN(Y62*VLOOKUP(N62,【参考】数式用!$V$2:$AG$52,MATCH(X62,【参考】数式用!$AB$4:$AG$4)+6,FALSE)*0.5, 0)), "")</f>
        <v/>
      </c>
      <c r="AB62" s="337"/>
      <c r="AC62" s="337"/>
      <c r="AD62" s="380"/>
      <c r="AE62" s="267" t="str">
        <f>IF(N62="","",VLOOKUP(N62,【参考】数式用!$A$3:$N$59,14,FALSE))</f>
        <v/>
      </c>
      <c r="AF62" s="267" t="str">
        <f>IFERROR(VLOOKUP(N62,【参考】数式用!$A$3:$N$59,14,FALSE),"")&amp;"_4_5"</f>
        <v>_4_5</v>
      </c>
      <c r="AG62" s="267" t="str">
        <f>IFERROR(VLOOKUP(N62,【参考】数式用!$A$3:$N$59,14,FALSE),"")&amp;"_6"</f>
        <v>_6</v>
      </c>
      <c r="AH62" s="268" t="str">
        <f>IFERROR(VLOOKUP(N62,【参考】数式用!$AI$2:$AJ$52, 2, FALSE), "")</f>
        <v/>
      </c>
      <c r="AI62" s="269" t="str">
        <f t="shared" si="7"/>
        <v/>
      </c>
      <c r="AJ62" s="270" t="str">
        <f t="shared" si="8"/>
        <v/>
      </c>
      <c r="AK62" s="54" t="str">
        <f t="shared" si="9"/>
        <v>R8</v>
      </c>
      <c r="AL62" s="54" t="str">
        <f t="shared" si="5"/>
        <v/>
      </c>
      <c r="AM62" s="55">
        <f>IF(O62="",Q62,IFERROR(IFERROR(ROUNDDOWN(Q62*VLOOKUP(N62,【参考】数式用!$A$5:$F$43,MATCH('別紙様式3-2（処遇改善加算　個票）'!P62,【参考】数式用!$C$4:$F$4,0)+2,FALSE)/VLOOKUP('別紙様式3-2（処遇改善加算　個票）'!N62,【参考】数式用!$A$5:$F$43,MATCH('別紙様式3-2（処遇改善加算　個票）'!O62,【参考】数式用!$C$4:$F$4,0)+2,FALSE),0),"")-Q62,""))</f>
        <v>0</v>
      </c>
      <c r="AN62" s="454">
        <f>IF(O62="",Y62,IFERROR(IFERROR(ROUNDDOWN(Y62*VLOOKUP(N62,【参考】数式用!$A$50:$I$88,MATCH('別紙様式3-2（処遇改善加算　個票）'!X62,【参考】数式用!$C$49:$I$49,0)+2,FALSE)/VLOOKUP('別紙様式3-2（処遇改善加算　個票）'!N62,【参考】数式用!$A$5:$F$43,MATCH('別紙様式3-2（処遇改善加算　個票）'!O62,【参考】数式用!$C$4:$F$4,0)+2,FALSE),0),"")-Y62,""))</f>
        <v>0</v>
      </c>
      <c r="AO62" s="454" t="str">
        <f t="shared" si="6"/>
        <v/>
      </c>
      <c r="AP62" s="483" t="str">
        <f>IF(AO62="","",ROUNDDOWN(Y62*VLOOKUP(N62,【参考】数式用!$V$50:$Y$88,MATCH('別紙様式3-2（処遇改善加算　個票）'!X62,【参考】数式用!$X$49:$Y$49,0)+2,FALSE),0))</f>
        <v/>
      </c>
      <c r="AQ62" s="40"/>
      <c r="AR62" s="40"/>
      <c r="AS62" s="40"/>
      <c r="AT62" s="40"/>
    </row>
    <row r="63" spans="1:46" customFormat="1" ht="40.15" customHeight="1">
      <c r="A63" s="56">
        <v>49</v>
      </c>
      <c r="B63" s="897" t="str">
        <f>IF(基本情報入力シート!C88="","",基本情報入力シート!C88)</f>
        <v/>
      </c>
      <c r="C63" s="898"/>
      <c r="D63" s="898"/>
      <c r="E63" s="898"/>
      <c r="F63" s="898"/>
      <c r="G63" s="898"/>
      <c r="H63" s="898"/>
      <c r="I63" s="899"/>
      <c r="J63" s="255" t="str">
        <f>IF(基本情報入力シート!M88="","",基本情報入力シート!M88)</f>
        <v/>
      </c>
      <c r="K63" s="256" t="str">
        <f>IF(基本情報入力シート!R88="","",基本情報入力シート!R88)</f>
        <v/>
      </c>
      <c r="L63" s="256" t="str">
        <f>IF(基本情報入力シート!W88="","",基本情報入力シート!W88)</f>
        <v/>
      </c>
      <c r="M63" s="255" t="str">
        <f>IF(基本情報入力シート!X88="","",基本情報入力シート!X88)</f>
        <v/>
      </c>
      <c r="N63" s="330" t="str">
        <f>IF(基本情報入力シート!Y88="","",基本情報入力シート!Y88)</f>
        <v/>
      </c>
      <c r="O63" s="445"/>
      <c r="P63" s="412"/>
      <c r="Q63" s="334"/>
      <c r="R63" s="405">
        <f t="shared" si="3"/>
        <v>0</v>
      </c>
      <c r="S63" s="57" t="str">
        <f>IFERROR(ROUNDDOWN(Q63*VLOOKUP(N63,【参考】数式用!$V$2:$AA$59,MATCH(P63,【参考】数式用!$X$4:$AA$4)+2,FALSE)*0.5, 0), "")</f>
        <v/>
      </c>
      <c r="T63" s="24"/>
      <c r="U63" s="896"/>
      <c r="V63" s="896"/>
      <c r="W63" s="380"/>
      <c r="X63" s="25"/>
      <c r="Y63" s="335"/>
      <c r="Z63" s="451">
        <f t="shared" si="4"/>
        <v>0</v>
      </c>
      <c r="AA63" s="58" t="str">
        <f>IFERROR(IF(X63="ー", "", ROUNDDOWN(Y63*VLOOKUP(N63,【参考】数式用!$V$2:$AG$52,MATCH(X63,【参考】数式用!$AB$4:$AG$4)+6,FALSE)*0.5, 0)), "")</f>
        <v/>
      </c>
      <c r="AB63" s="337"/>
      <c r="AC63" s="337"/>
      <c r="AD63" s="380"/>
      <c r="AE63" s="267" t="str">
        <f>IF(N63="","",VLOOKUP(N63,【参考】数式用!$A$3:$N$59,14,FALSE))</f>
        <v/>
      </c>
      <c r="AF63" s="267" t="str">
        <f>IFERROR(VLOOKUP(N63,【参考】数式用!$A$3:$N$59,14,FALSE),"")&amp;"_4_5"</f>
        <v>_4_5</v>
      </c>
      <c r="AG63" s="267" t="str">
        <f>IFERROR(VLOOKUP(N63,【参考】数式用!$A$3:$N$59,14,FALSE),"")&amp;"_6"</f>
        <v>_6</v>
      </c>
      <c r="AH63" s="268" t="str">
        <f>IFERROR(VLOOKUP(N63,【参考】数式用!$AI$2:$AJ$52, 2, FALSE), "")</f>
        <v/>
      </c>
      <c r="AI63" s="269" t="str">
        <f t="shared" si="7"/>
        <v/>
      </c>
      <c r="AJ63" s="270" t="str">
        <f t="shared" si="8"/>
        <v/>
      </c>
      <c r="AK63" s="54" t="str">
        <f t="shared" si="9"/>
        <v>R8</v>
      </c>
      <c r="AL63" s="54" t="str">
        <f t="shared" si="5"/>
        <v/>
      </c>
      <c r="AM63" s="55">
        <f>IF(O63="",Q63,IFERROR(IFERROR(ROUNDDOWN(Q63*VLOOKUP(N63,【参考】数式用!$A$5:$F$43,MATCH('別紙様式3-2（処遇改善加算　個票）'!P63,【参考】数式用!$C$4:$F$4,0)+2,FALSE)/VLOOKUP('別紙様式3-2（処遇改善加算　個票）'!N63,【参考】数式用!$A$5:$F$43,MATCH('別紙様式3-2（処遇改善加算　個票）'!O63,【参考】数式用!$C$4:$F$4,0)+2,FALSE),0),"")-Q63,""))</f>
        <v>0</v>
      </c>
      <c r="AN63" s="454">
        <f>IF(O63="",Y63,IFERROR(IFERROR(ROUNDDOWN(Y63*VLOOKUP(N63,【参考】数式用!$A$50:$I$88,MATCH('別紙様式3-2（処遇改善加算　個票）'!X63,【参考】数式用!$C$49:$I$49,0)+2,FALSE)/VLOOKUP('別紙様式3-2（処遇改善加算　個票）'!N63,【参考】数式用!$A$5:$F$43,MATCH('別紙様式3-2（処遇改善加算　個票）'!O63,【参考】数式用!$C$4:$F$4,0)+2,FALSE),0),"")-Y63,""))</f>
        <v>0</v>
      </c>
      <c r="AO63" s="454" t="str">
        <f t="shared" si="6"/>
        <v/>
      </c>
      <c r="AP63" s="483" t="str">
        <f>IF(AO63="","",ROUNDDOWN(Y63*VLOOKUP(N63,【参考】数式用!$V$50:$Y$88,MATCH('別紙様式3-2（処遇改善加算　個票）'!X63,【参考】数式用!$X$49:$Y$49,0)+2,FALSE),0))</f>
        <v/>
      </c>
      <c r="AQ63" s="40"/>
      <c r="AR63" s="40"/>
      <c r="AS63" s="40"/>
      <c r="AT63" s="40"/>
    </row>
    <row r="64" spans="1:46" customFormat="1" ht="40.15" customHeight="1">
      <c r="A64" s="56">
        <v>50</v>
      </c>
      <c r="B64" s="897" t="str">
        <f>IF(基本情報入力シート!C89="","",基本情報入力シート!C89)</f>
        <v/>
      </c>
      <c r="C64" s="898"/>
      <c r="D64" s="898"/>
      <c r="E64" s="898"/>
      <c r="F64" s="898"/>
      <c r="G64" s="898"/>
      <c r="H64" s="898"/>
      <c r="I64" s="899"/>
      <c r="J64" s="255" t="str">
        <f>IF(基本情報入力シート!M89="","",基本情報入力シート!M89)</f>
        <v/>
      </c>
      <c r="K64" s="256" t="str">
        <f>IF(基本情報入力シート!R89="","",基本情報入力シート!R89)</f>
        <v/>
      </c>
      <c r="L64" s="256" t="str">
        <f>IF(基本情報入力シート!W89="","",基本情報入力シート!W89)</f>
        <v/>
      </c>
      <c r="M64" s="255" t="str">
        <f>IF(基本情報入力シート!X89="","",基本情報入力シート!X89)</f>
        <v/>
      </c>
      <c r="N64" s="330" t="str">
        <f>IF(基本情報入力シート!Y89="","",基本情報入力シート!Y89)</f>
        <v/>
      </c>
      <c r="O64" s="445"/>
      <c r="P64" s="412"/>
      <c r="Q64" s="334"/>
      <c r="R64" s="405">
        <f t="shared" si="3"/>
        <v>0</v>
      </c>
      <c r="S64" s="57" t="str">
        <f>IFERROR(ROUNDDOWN(Q64*VLOOKUP(N64,【参考】数式用!$V$2:$AA$59,MATCH(P64,【参考】数式用!$X$4:$AA$4)+2,FALSE)*0.5, 0), "")</f>
        <v/>
      </c>
      <c r="T64" s="24"/>
      <c r="U64" s="896"/>
      <c r="V64" s="896"/>
      <c r="W64" s="380"/>
      <c r="X64" s="25"/>
      <c r="Y64" s="335"/>
      <c r="Z64" s="451">
        <f t="shared" si="4"/>
        <v>0</v>
      </c>
      <c r="AA64" s="58" t="str">
        <f>IFERROR(IF(X64="ー", "", ROUNDDOWN(Y64*VLOOKUP(N64,【参考】数式用!$V$2:$AG$52,MATCH(X64,【参考】数式用!$AB$4:$AG$4)+6,FALSE)*0.5, 0)), "")</f>
        <v/>
      </c>
      <c r="AB64" s="337"/>
      <c r="AC64" s="337"/>
      <c r="AD64" s="380"/>
      <c r="AE64" s="267" t="str">
        <f>IF(N64="","",VLOOKUP(N64,【参考】数式用!$A$3:$N$59,14,FALSE))</f>
        <v/>
      </c>
      <c r="AF64" s="267" t="str">
        <f>IFERROR(VLOOKUP(N64,【参考】数式用!$A$3:$N$59,14,FALSE),"")&amp;"_4_5"</f>
        <v>_4_5</v>
      </c>
      <c r="AG64" s="267" t="str">
        <f>IFERROR(VLOOKUP(N64,【参考】数式用!$A$3:$N$59,14,FALSE),"")&amp;"_6"</f>
        <v>_6</v>
      </c>
      <c r="AH64" s="268" t="str">
        <f>IFERROR(VLOOKUP(N64,【参考】数式用!$AI$2:$AJ$52, 2, FALSE), "")</f>
        <v/>
      </c>
      <c r="AI64" s="269" t="str">
        <f t="shared" si="7"/>
        <v/>
      </c>
      <c r="AJ64" s="270" t="str">
        <f t="shared" si="8"/>
        <v/>
      </c>
      <c r="AK64" s="54" t="str">
        <f t="shared" si="9"/>
        <v>R8</v>
      </c>
      <c r="AL64" s="54" t="str">
        <f t="shared" si="5"/>
        <v/>
      </c>
      <c r="AM64" s="55">
        <f>IF(O64="",Q64,IFERROR(IFERROR(ROUNDDOWN(Q64*VLOOKUP(N64,【参考】数式用!$A$5:$F$43,MATCH('別紙様式3-2（処遇改善加算　個票）'!P64,【参考】数式用!$C$4:$F$4,0)+2,FALSE)/VLOOKUP('別紙様式3-2（処遇改善加算　個票）'!N64,【参考】数式用!$A$5:$F$43,MATCH('別紙様式3-2（処遇改善加算　個票）'!O64,【参考】数式用!$C$4:$F$4,0)+2,FALSE),0),"")-Q64,""))</f>
        <v>0</v>
      </c>
      <c r="AN64" s="454">
        <f>IF(O64="",Y64,IFERROR(IFERROR(ROUNDDOWN(Y64*VLOOKUP(N64,【参考】数式用!$A$50:$I$88,MATCH('別紙様式3-2（処遇改善加算　個票）'!X64,【参考】数式用!$C$49:$I$49,0)+2,FALSE)/VLOOKUP('別紙様式3-2（処遇改善加算　個票）'!N64,【参考】数式用!$A$5:$F$43,MATCH('別紙様式3-2（処遇改善加算　個票）'!O64,【参考】数式用!$C$4:$F$4,0)+2,FALSE),0),"")-Y64,""))</f>
        <v>0</v>
      </c>
      <c r="AO64" s="454" t="str">
        <f t="shared" si="6"/>
        <v/>
      </c>
      <c r="AP64" s="483" t="str">
        <f>IF(AO64="","",ROUNDDOWN(Y64*VLOOKUP(N64,【参考】数式用!$V$50:$Y$88,MATCH('別紙様式3-2（処遇改善加算　個票）'!X64,【参考】数式用!$X$49:$Y$49,0)+2,FALSE),0))</f>
        <v/>
      </c>
      <c r="AQ64" s="40"/>
      <c r="AR64" s="40"/>
      <c r="AS64" s="40"/>
      <c r="AT64" s="40"/>
    </row>
    <row r="65" spans="1:46" customFormat="1" ht="40.15" customHeight="1">
      <c r="A65" s="56">
        <v>51</v>
      </c>
      <c r="B65" s="897" t="str">
        <f>IF(基本情報入力シート!C90="","",基本情報入力シート!C90)</f>
        <v/>
      </c>
      <c r="C65" s="898"/>
      <c r="D65" s="898"/>
      <c r="E65" s="898"/>
      <c r="F65" s="898"/>
      <c r="G65" s="898"/>
      <c r="H65" s="898"/>
      <c r="I65" s="899"/>
      <c r="J65" s="255" t="str">
        <f>IF(基本情報入力シート!M90="","",基本情報入力シート!M90)</f>
        <v/>
      </c>
      <c r="K65" s="256" t="str">
        <f>IF(基本情報入力シート!R90="","",基本情報入力シート!R90)</f>
        <v/>
      </c>
      <c r="L65" s="256" t="str">
        <f>IF(基本情報入力シート!W90="","",基本情報入力シート!W90)</f>
        <v/>
      </c>
      <c r="M65" s="255" t="str">
        <f>IF(基本情報入力シート!X90="","",基本情報入力シート!X90)</f>
        <v/>
      </c>
      <c r="N65" s="330" t="str">
        <f>IF(基本情報入力シート!Y90="","",基本情報入力シート!Y90)</f>
        <v/>
      </c>
      <c r="O65" s="445"/>
      <c r="P65" s="412"/>
      <c r="Q65" s="334"/>
      <c r="R65" s="405">
        <f t="shared" si="3"/>
        <v>0</v>
      </c>
      <c r="S65" s="57" t="str">
        <f>IFERROR(ROUNDDOWN(Q65*VLOOKUP(N65,【参考】数式用!$V$2:$AA$59,MATCH(P65,【参考】数式用!$X$4:$AA$4)+2,FALSE)*0.5, 0), "")</f>
        <v/>
      </c>
      <c r="T65" s="24"/>
      <c r="U65" s="896"/>
      <c r="V65" s="896"/>
      <c r="W65" s="380"/>
      <c r="X65" s="25"/>
      <c r="Y65" s="335"/>
      <c r="Z65" s="451">
        <f t="shared" si="4"/>
        <v>0</v>
      </c>
      <c r="AA65" s="58" t="str">
        <f>IFERROR(IF(X65="ー", "", ROUNDDOWN(Y65*VLOOKUP(N65,【参考】数式用!$V$2:$AG$52,MATCH(X65,【参考】数式用!$AB$4:$AG$4)+6,FALSE)*0.5, 0)), "")</f>
        <v/>
      </c>
      <c r="AB65" s="337"/>
      <c r="AC65" s="337"/>
      <c r="AD65" s="380"/>
      <c r="AE65" s="267" t="str">
        <f>IF(N65="","",VLOOKUP(N65,【参考】数式用!$A$3:$N$59,14,FALSE))</f>
        <v/>
      </c>
      <c r="AF65" s="267" t="str">
        <f>IFERROR(VLOOKUP(N65,【参考】数式用!$A$3:$N$59,14,FALSE),"")&amp;"_4_5"</f>
        <v>_4_5</v>
      </c>
      <c r="AG65" s="267" t="str">
        <f>IFERROR(VLOOKUP(N65,【参考】数式用!$A$3:$N$59,14,FALSE),"")&amp;"_6"</f>
        <v>_6</v>
      </c>
      <c r="AH65" s="268" t="str">
        <f>IFERROR(VLOOKUP(N65,【参考】数式用!$AI$2:$AJ$52, 2, FALSE), "")</f>
        <v/>
      </c>
      <c r="AI65" s="269" t="str">
        <f t="shared" si="7"/>
        <v/>
      </c>
      <c r="AJ65" s="270" t="str">
        <f t="shared" si="8"/>
        <v/>
      </c>
      <c r="AK65" s="54" t="str">
        <f t="shared" si="9"/>
        <v>R8</v>
      </c>
      <c r="AL65" s="54" t="str">
        <f t="shared" si="5"/>
        <v/>
      </c>
      <c r="AM65" s="55">
        <f>IF(O65="",Q65,IFERROR(IFERROR(ROUNDDOWN(Q65*VLOOKUP(N65,【参考】数式用!$A$5:$F$43,MATCH('別紙様式3-2（処遇改善加算　個票）'!P65,【参考】数式用!$C$4:$F$4,0)+2,FALSE)/VLOOKUP('別紙様式3-2（処遇改善加算　個票）'!N65,【参考】数式用!$A$5:$F$43,MATCH('別紙様式3-2（処遇改善加算　個票）'!O65,【参考】数式用!$C$4:$F$4,0)+2,FALSE),0),"")-Q65,""))</f>
        <v>0</v>
      </c>
      <c r="AN65" s="454">
        <f>IF(O65="",Y65,IFERROR(IFERROR(ROUNDDOWN(Y65*VLOOKUP(N65,【参考】数式用!$A$50:$I$88,MATCH('別紙様式3-2（処遇改善加算　個票）'!X65,【参考】数式用!$C$49:$I$49,0)+2,FALSE)/VLOOKUP('別紙様式3-2（処遇改善加算　個票）'!N65,【参考】数式用!$A$5:$F$43,MATCH('別紙様式3-2（処遇改善加算　個票）'!O65,【参考】数式用!$C$4:$F$4,0)+2,FALSE),0),"")-Y65,""))</f>
        <v>0</v>
      </c>
      <c r="AO65" s="454" t="str">
        <f t="shared" si="6"/>
        <v/>
      </c>
      <c r="AP65" s="483" t="str">
        <f>IF(AO65="","",ROUNDDOWN(Y65*VLOOKUP(N65,【参考】数式用!$V$50:$Y$88,MATCH('別紙様式3-2（処遇改善加算　個票）'!X65,【参考】数式用!$X$49:$Y$49,0)+2,FALSE),0))</f>
        <v/>
      </c>
      <c r="AQ65" s="40"/>
      <c r="AR65" s="40"/>
      <c r="AS65" s="40"/>
      <c r="AT65" s="40"/>
    </row>
    <row r="66" spans="1:46" customFormat="1" ht="40.15" customHeight="1">
      <c r="A66" s="56">
        <v>52</v>
      </c>
      <c r="B66" s="897" t="str">
        <f>IF(基本情報入力シート!C91="","",基本情報入力シート!C91)</f>
        <v/>
      </c>
      <c r="C66" s="898"/>
      <c r="D66" s="898"/>
      <c r="E66" s="898"/>
      <c r="F66" s="898"/>
      <c r="G66" s="898"/>
      <c r="H66" s="898"/>
      <c r="I66" s="899"/>
      <c r="J66" s="255" t="str">
        <f>IF(基本情報入力シート!M91="","",基本情報入力シート!M91)</f>
        <v/>
      </c>
      <c r="K66" s="256" t="str">
        <f>IF(基本情報入力シート!R91="","",基本情報入力シート!R91)</f>
        <v/>
      </c>
      <c r="L66" s="256" t="str">
        <f>IF(基本情報入力シート!W91="","",基本情報入力シート!W91)</f>
        <v/>
      </c>
      <c r="M66" s="255" t="str">
        <f>IF(基本情報入力シート!X91="","",基本情報入力シート!X91)</f>
        <v/>
      </c>
      <c r="N66" s="330" t="str">
        <f>IF(基本情報入力シート!Y91="","",基本情報入力シート!Y91)</f>
        <v/>
      </c>
      <c r="O66" s="445"/>
      <c r="P66" s="412"/>
      <c r="Q66" s="334"/>
      <c r="R66" s="405">
        <f t="shared" si="3"/>
        <v>0</v>
      </c>
      <c r="S66" s="57" t="str">
        <f>IFERROR(ROUNDDOWN(Q66*VLOOKUP(N66,【参考】数式用!$V$2:$AA$59,MATCH(P66,【参考】数式用!$X$4:$AA$4)+2,FALSE)*0.5, 0), "")</f>
        <v/>
      </c>
      <c r="T66" s="24"/>
      <c r="U66" s="896"/>
      <c r="V66" s="896"/>
      <c r="W66" s="380"/>
      <c r="X66" s="25"/>
      <c r="Y66" s="335"/>
      <c r="Z66" s="451">
        <f t="shared" si="4"/>
        <v>0</v>
      </c>
      <c r="AA66" s="58" t="str">
        <f>IFERROR(IF(X66="ー", "", ROUNDDOWN(Y66*VLOOKUP(N66,【参考】数式用!$V$2:$AG$52,MATCH(X66,【参考】数式用!$AB$4:$AG$4)+6,FALSE)*0.5, 0)), "")</f>
        <v/>
      </c>
      <c r="AB66" s="337"/>
      <c r="AC66" s="337"/>
      <c r="AD66" s="380"/>
      <c r="AE66" s="267" t="str">
        <f>IF(N66="","",VLOOKUP(N66,【参考】数式用!$A$3:$N$59,14,FALSE))</f>
        <v/>
      </c>
      <c r="AF66" s="267" t="str">
        <f>IFERROR(VLOOKUP(N66,【参考】数式用!$A$3:$N$59,14,FALSE),"")&amp;"_4_5"</f>
        <v>_4_5</v>
      </c>
      <c r="AG66" s="267" t="str">
        <f>IFERROR(VLOOKUP(N66,【参考】数式用!$A$3:$N$59,14,FALSE),"")&amp;"_6"</f>
        <v>_6</v>
      </c>
      <c r="AH66" s="268" t="str">
        <f>IFERROR(VLOOKUP(N66,【参考】数式用!$AI$2:$AJ$52, 2, FALSE), "")</f>
        <v/>
      </c>
      <c r="AI66" s="269" t="str">
        <f t="shared" si="7"/>
        <v/>
      </c>
      <c r="AJ66" s="270" t="str">
        <f t="shared" si="8"/>
        <v/>
      </c>
      <c r="AK66" s="54" t="str">
        <f t="shared" si="9"/>
        <v>R8</v>
      </c>
      <c r="AL66" s="54" t="str">
        <f t="shared" si="5"/>
        <v/>
      </c>
      <c r="AM66" s="55">
        <f>IF(O66="",Q66,IFERROR(IFERROR(ROUNDDOWN(Q66*VLOOKUP(N66,【参考】数式用!$A$5:$F$43,MATCH('別紙様式3-2（処遇改善加算　個票）'!P66,【参考】数式用!$C$4:$F$4,0)+2,FALSE)/VLOOKUP('別紙様式3-2（処遇改善加算　個票）'!N66,【参考】数式用!$A$5:$F$43,MATCH('別紙様式3-2（処遇改善加算　個票）'!O66,【参考】数式用!$C$4:$F$4,0)+2,FALSE),0),"")-Q66,""))</f>
        <v>0</v>
      </c>
      <c r="AN66" s="454">
        <f>IF(O66="",Y66,IFERROR(IFERROR(ROUNDDOWN(Y66*VLOOKUP(N66,【参考】数式用!$A$50:$I$88,MATCH('別紙様式3-2（処遇改善加算　個票）'!X66,【参考】数式用!$C$49:$I$49,0)+2,FALSE)/VLOOKUP('別紙様式3-2（処遇改善加算　個票）'!N66,【参考】数式用!$A$5:$F$43,MATCH('別紙様式3-2（処遇改善加算　個票）'!O66,【参考】数式用!$C$4:$F$4,0)+2,FALSE),0),"")-Y66,""))</f>
        <v>0</v>
      </c>
      <c r="AO66" s="454" t="str">
        <f t="shared" si="6"/>
        <v/>
      </c>
      <c r="AP66" s="483" t="str">
        <f>IF(AO66="","",ROUNDDOWN(Y66*VLOOKUP(N66,【参考】数式用!$V$50:$Y$88,MATCH('別紙様式3-2（処遇改善加算　個票）'!X66,【参考】数式用!$X$49:$Y$49,0)+2,FALSE),0))</f>
        <v/>
      </c>
      <c r="AQ66" s="40"/>
      <c r="AR66" s="40"/>
      <c r="AS66" s="40"/>
      <c r="AT66" s="40"/>
    </row>
    <row r="67" spans="1:46" customFormat="1" ht="40.15" customHeight="1">
      <c r="A67" s="56">
        <v>53</v>
      </c>
      <c r="B67" s="897" t="str">
        <f>IF(基本情報入力シート!C92="","",基本情報入力シート!C92)</f>
        <v/>
      </c>
      <c r="C67" s="898"/>
      <c r="D67" s="898"/>
      <c r="E67" s="898"/>
      <c r="F67" s="898"/>
      <c r="G67" s="898"/>
      <c r="H67" s="898"/>
      <c r="I67" s="899"/>
      <c r="J67" s="255" t="str">
        <f>IF(基本情報入力シート!M92="","",基本情報入力シート!M92)</f>
        <v/>
      </c>
      <c r="K67" s="256" t="str">
        <f>IF(基本情報入力シート!R92="","",基本情報入力シート!R92)</f>
        <v/>
      </c>
      <c r="L67" s="256" t="str">
        <f>IF(基本情報入力シート!W92="","",基本情報入力シート!W92)</f>
        <v/>
      </c>
      <c r="M67" s="255" t="str">
        <f>IF(基本情報入力シート!X92="","",基本情報入力シート!X92)</f>
        <v/>
      </c>
      <c r="N67" s="330" t="str">
        <f>IF(基本情報入力シート!Y92="","",基本情報入力シート!Y92)</f>
        <v/>
      </c>
      <c r="O67" s="445"/>
      <c r="P67" s="412"/>
      <c r="Q67" s="334"/>
      <c r="R67" s="405">
        <f t="shared" si="3"/>
        <v>0</v>
      </c>
      <c r="S67" s="57" t="str">
        <f>IFERROR(ROUNDDOWN(Q67*VLOOKUP(N67,【参考】数式用!$V$2:$AA$59,MATCH(P67,【参考】数式用!$X$4:$AA$4)+2,FALSE)*0.5, 0), "")</f>
        <v/>
      </c>
      <c r="T67" s="24"/>
      <c r="U67" s="896"/>
      <c r="V67" s="896"/>
      <c r="W67" s="380"/>
      <c r="X67" s="25"/>
      <c r="Y67" s="335"/>
      <c r="Z67" s="451">
        <f t="shared" si="4"/>
        <v>0</v>
      </c>
      <c r="AA67" s="58" t="str">
        <f>IFERROR(IF(X67="ー", "", ROUNDDOWN(Y67*VLOOKUP(N67,【参考】数式用!$V$2:$AG$52,MATCH(X67,【参考】数式用!$AB$4:$AG$4)+6,FALSE)*0.5, 0)), "")</f>
        <v/>
      </c>
      <c r="AB67" s="337"/>
      <c r="AC67" s="337"/>
      <c r="AD67" s="380"/>
      <c r="AE67" s="267" t="str">
        <f>IF(N67="","",VLOOKUP(N67,【参考】数式用!$A$3:$N$59,14,FALSE))</f>
        <v/>
      </c>
      <c r="AF67" s="267" t="str">
        <f>IFERROR(VLOOKUP(N67,【参考】数式用!$A$3:$N$59,14,FALSE),"")&amp;"_4_5"</f>
        <v>_4_5</v>
      </c>
      <c r="AG67" s="267" t="str">
        <f>IFERROR(VLOOKUP(N67,【参考】数式用!$A$3:$N$59,14,FALSE),"")&amp;"_6"</f>
        <v>_6</v>
      </c>
      <c r="AH67" s="268" t="str">
        <f>IFERROR(VLOOKUP(N67,【参考】数式用!$AI$2:$AJ$52, 2, FALSE), "")</f>
        <v/>
      </c>
      <c r="AI67" s="269" t="str">
        <f t="shared" si="7"/>
        <v/>
      </c>
      <c r="AJ67" s="270" t="str">
        <f t="shared" si="8"/>
        <v/>
      </c>
      <c r="AK67" s="54" t="str">
        <f t="shared" si="9"/>
        <v>R8</v>
      </c>
      <c r="AL67" s="54" t="str">
        <f t="shared" si="5"/>
        <v/>
      </c>
      <c r="AM67" s="55">
        <f>IF(O67="",Q67,IFERROR(IFERROR(ROUNDDOWN(Q67*VLOOKUP(N67,【参考】数式用!$A$5:$F$43,MATCH('別紙様式3-2（処遇改善加算　個票）'!P67,【参考】数式用!$C$4:$F$4,0)+2,FALSE)/VLOOKUP('別紙様式3-2（処遇改善加算　個票）'!N67,【参考】数式用!$A$5:$F$43,MATCH('別紙様式3-2（処遇改善加算　個票）'!O67,【参考】数式用!$C$4:$F$4,0)+2,FALSE),0),"")-Q67,""))</f>
        <v>0</v>
      </c>
      <c r="AN67" s="454">
        <f>IF(O67="",Y67,IFERROR(IFERROR(ROUNDDOWN(Y67*VLOOKUP(N67,【参考】数式用!$A$50:$I$88,MATCH('別紙様式3-2（処遇改善加算　個票）'!X67,【参考】数式用!$C$49:$I$49,0)+2,FALSE)/VLOOKUP('別紙様式3-2（処遇改善加算　個票）'!N67,【参考】数式用!$A$5:$F$43,MATCH('別紙様式3-2（処遇改善加算　個票）'!O67,【参考】数式用!$C$4:$F$4,0)+2,FALSE),0),"")-Y67,""))</f>
        <v>0</v>
      </c>
      <c r="AO67" s="454" t="str">
        <f t="shared" si="6"/>
        <v/>
      </c>
      <c r="AP67" s="483" t="str">
        <f>IF(AO67="","",ROUNDDOWN(Y67*VLOOKUP(N67,【参考】数式用!$V$50:$Y$88,MATCH('別紙様式3-2（処遇改善加算　個票）'!X67,【参考】数式用!$X$49:$Y$49,0)+2,FALSE),0))</f>
        <v/>
      </c>
      <c r="AQ67" s="40"/>
      <c r="AR67" s="40"/>
      <c r="AS67" s="40"/>
      <c r="AT67" s="40"/>
    </row>
    <row r="68" spans="1:46" customFormat="1" ht="40.15" customHeight="1">
      <c r="A68" s="56">
        <v>54</v>
      </c>
      <c r="B68" s="897" t="str">
        <f>IF(基本情報入力シート!C93="","",基本情報入力シート!C93)</f>
        <v/>
      </c>
      <c r="C68" s="898"/>
      <c r="D68" s="898"/>
      <c r="E68" s="898"/>
      <c r="F68" s="898"/>
      <c r="G68" s="898"/>
      <c r="H68" s="898"/>
      <c r="I68" s="899"/>
      <c r="J68" s="255" t="str">
        <f>IF(基本情報入力シート!M93="","",基本情報入力シート!M93)</f>
        <v/>
      </c>
      <c r="K68" s="256" t="str">
        <f>IF(基本情報入力シート!R93="","",基本情報入力シート!R93)</f>
        <v/>
      </c>
      <c r="L68" s="256" t="str">
        <f>IF(基本情報入力シート!W93="","",基本情報入力シート!W93)</f>
        <v/>
      </c>
      <c r="M68" s="255" t="str">
        <f>IF(基本情報入力シート!X93="","",基本情報入力シート!X93)</f>
        <v/>
      </c>
      <c r="N68" s="330" t="str">
        <f>IF(基本情報入力シート!Y93="","",基本情報入力シート!Y93)</f>
        <v/>
      </c>
      <c r="O68" s="445"/>
      <c r="P68" s="412"/>
      <c r="Q68" s="334"/>
      <c r="R68" s="405">
        <f t="shared" si="3"/>
        <v>0</v>
      </c>
      <c r="S68" s="57" t="str">
        <f>IFERROR(ROUNDDOWN(Q68*VLOOKUP(N68,【参考】数式用!$V$2:$AA$59,MATCH(P68,【参考】数式用!$X$4:$AA$4)+2,FALSE)*0.5, 0), "")</f>
        <v/>
      </c>
      <c r="T68" s="24"/>
      <c r="U68" s="896"/>
      <c r="V68" s="896"/>
      <c r="W68" s="380"/>
      <c r="X68" s="25"/>
      <c r="Y68" s="335"/>
      <c r="Z68" s="451">
        <f t="shared" si="4"/>
        <v>0</v>
      </c>
      <c r="AA68" s="58" t="str">
        <f>IFERROR(IF(X68="ー", "", ROUNDDOWN(Y68*VLOOKUP(N68,【参考】数式用!$V$2:$AG$52,MATCH(X68,【参考】数式用!$AB$4:$AG$4)+6,FALSE)*0.5, 0)), "")</f>
        <v/>
      </c>
      <c r="AB68" s="337"/>
      <c r="AC68" s="337"/>
      <c r="AD68" s="380"/>
      <c r="AE68" s="267" t="str">
        <f>IF(N68="","",VLOOKUP(N68,【参考】数式用!$A$3:$N$59,14,FALSE))</f>
        <v/>
      </c>
      <c r="AF68" s="267" t="str">
        <f>IFERROR(VLOOKUP(N68,【参考】数式用!$A$3:$N$59,14,FALSE),"")&amp;"_4_5"</f>
        <v>_4_5</v>
      </c>
      <c r="AG68" s="267" t="str">
        <f>IFERROR(VLOOKUP(N68,【参考】数式用!$A$3:$N$59,14,FALSE),"")&amp;"_6"</f>
        <v>_6</v>
      </c>
      <c r="AH68" s="268" t="str">
        <f>IFERROR(VLOOKUP(N68,【参考】数式用!$AI$2:$AJ$52, 2, FALSE), "")</f>
        <v/>
      </c>
      <c r="AI68" s="269" t="str">
        <f t="shared" si="7"/>
        <v/>
      </c>
      <c r="AJ68" s="270" t="str">
        <f t="shared" si="8"/>
        <v/>
      </c>
      <c r="AK68" s="54" t="str">
        <f t="shared" si="9"/>
        <v>R8</v>
      </c>
      <c r="AL68" s="54" t="str">
        <f t="shared" si="5"/>
        <v/>
      </c>
      <c r="AM68" s="55">
        <f>IF(O68="",Q68,IFERROR(IFERROR(ROUNDDOWN(Q68*VLOOKUP(N68,【参考】数式用!$A$5:$F$43,MATCH('別紙様式3-2（処遇改善加算　個票）'!P68,【参考】数式用!$C$4:$F$4,0)+2,FALSE)/VLOOKUP('別紙様式3-2（処遇改善加算　個票）'!N68,【参考】数式用!$A$5:$F$43,MATCH('別紙様式3-2（処遇改善加算　個票）'!O68,【参考】数式用!$C$4:$F$4,0)+2,FALSE),0),"")-Q68,""))</f>
        <v>0</v>
      </c>
      <c r="AN68" s="454">
        <f>IF(O68="",Y68,IFERROR(IFERROR(ROUNDDOWN(Y68*VLOOKUP(N68,【参考】数式用!$A$50:$I$88,MATCH('別紙様式3-2（処遇改善加算　個票）'!X68,【参考】数式用!$C$49:$I$49,0)+2,FALSE)/VLOOKUP('別紙様式3-2（処遇改善加算　個票）'!N68,【参考】数式用!$A$5:$F$43,MATCH('別紙様式3-2（処遇改善加算　個票）'!O68,【参考】数式用!$C$4:$F$4,0)+2,FALSE),0),"")-Y68,""))</f>
        <v>0</v>
      </c>
      <c r="AO68" s="454" t="str">
        <f t="shared" si="6"/>
        <v/>
      </c>
      <c r="AP68" s="483" t="str">
        <f>IF(AO68="","",ROUNDDOWN(Y68*VLOOKUP(N68,【参考】数式用!$V$50:$Y$88,MATCH('別紙様式3-2（処遇改善加算　個票）'!X68,【参考】数式用!$X$49:$Y$49,0)+2,FALSE),0))</f>
        <v/>
      </c>
      <c r="AQ68" s="40"/>
      <c r="AR68" s="40"/>
      <c r="AS68" s="40"/>
      <c r="AT68" s="40"/>
    </row>
    <row r="69" spans="1:46" customFormat="1" ht="40.15" customHeight="1">
      <c r="A69" s="56">
        <v>55</v>
      </c>
      <c r="B69" s="897" t="str">
        <f>IF(基本情報入力シート!C94="","",基本情報入力シート!C94)</f>
        <v/>
      </c>
      <c r="C69" s="898"/>
      <c r="D69" s="898"/>
      <c r="E69" s="898"/>
      <c r="F69" s="898"/>
      <c r="G69" s="898"/>
      <c r="H69" s="898"/>
      <c r="I69" s="899"/>
      <c r="J69" s="255" t="str">
        <f>IF(基本情報入力シート!M94="","",基本情報入力シート!M94)</f>
        <v/>
      </c>
      <c r="K69" s="256" t="str">
        <f>IF(基本情報入力シート!R94="","",基本情報入力シート!R94)</f>
        <v/>
      </c>
      <c r="L69" s="256" t="str">
        <f>IF(基本情報入力シート!W94="","",基本情報入力シート!W94)</f>
        <v/>
      </c>
      <c r="M69" s="255" t="str">
        <f>IF(基本情報入力シート!X94="","",基本情報入力シート!X94)</f>
        <v/>
      </c>
      <c r="N69" s="330" t="str">
        <f>IF(基本情報入力シート!Y94="","",基本情報入力シート!Y94)</f>
        <v/>
      </c>
      <c r="O69" s="445"/>
      <c r="P69" s="412"/>
      <c r="Q69" s="334"/>
      <c r="R69" s="405">
        <f t="shared" si="3"/>
        <v>0</v>
      </c>
      <c r="S69" s="57" t="str">
        <f>IFERROR(ROUNDDOWN(Q69*VLOOKUP(N69,【参考】数式用!$V$2:$AA$59,MATCH(P69,【参考】数式用!$X$4:$AA$4)+2,FALSE)*0.5, 0), "")</f>
        <v/>
      </c>
      <c r="T69" s="24"/>
      <c r="U69" s="896"/>
      <c r="V69" s="896"/>
      <c r="W69" s="380"/>
      <c r="X69" s="25"/>
      <c r="Y69" s="335"/>
      <c r="Z69" s="451">
        <f t="shared" si="4"/>
        <v>0</v>
      </c>
      <c r="AA69" s="58" t="str">
        <f>IFERROR(IF(X69="ー", "", ROUNDDOWN(Y69*VLOOKUP(N69,【参考】数式用!$V$2:$AG$52,MATCH(X69,【参考】数式用!$AB$4:$AG$4)+6,FALSE)*0.5, 0)), "")</f>
        <v/>
      </c>
      <c r="AB69" s="337"/>
      <c r="AC69" s="337"/>
      <c r="AD69" s="380"/>
      <c r="AE69" s="267" t="str">
        <f>IF(N69="","",VLOOKUP(N69,【参考】数式用!$A$3:$N$59,14,FALSE))</f>
        <v/>
      </c>
      <c r="AF69" s="267" t="str">
        <f>IFERROR(VLOOKUP(N69,【参考】数式用!$A$3:$N$59,14,FALSE),"")&amp;"_4_5"</f>
        <v>_4_5</v>
      </c>
      <c r="AG69" s="267" t="str">
        <f>IFERROR(VLOOKUP(N69,【参考】数式用!$A$3:$N$59,14,FALSE),"")&amp;"_6"</f>
        <v>_6</v>
      </c>
      <c r="AH69" s="268" t="str">
        <f>IFERROR(VLOOKUP(N69,【参考】数式用!$AI$2:$AJ$52, 2, FALSE), "")</f>
        <v/>
      </c>
      <c r="AI69" s="269" t="str">
        <f t="shared" si="7"/>
        <v/>
      </c>
      <c r="AJ69" s="270" t="str">
        <f t="shared" si="8"/>
        <v/>
      </c>
      <c r="AK69" s="54" t="str">
        <f t="shared" si="9"/>
        <v>R8</v>
      </c>
      <c r="AL69" s="54" t="str">
        <f t="shared" si="5"/>
        <v/>
      </c>
      <c r="AM69" s="55">
        <f>IF(O69="",Q69,IFERROR(IFERROR(ROUNDDOWN(Q69*VLOOKUP(N69,【参考】数式用!$A$5:$F$43,MATCH('別紙様式3-2（処遇改善加算　個票）'!P69,【参考】数式用!$C$4:$F$4,0)+2,FALSE)/VLOOKUP('別紙様式3-2（処遇改善加算　個票）'!N69,【参考】数式用!$A$5:$F$43,MATCH('別紙様式3-2（処遇改善加算　個票）'!O69,【参考】数式用!$C$4:$F$4,0)+2,FALSE),0),"")-Q69,""))</f>
        <v>0</v>
      </c>
      <c r="AN69" s="454">
        <f>IF(O69="",Y69,IFERROR(IFERROR(ROUNDDOWN(Y69*VLOOKUP(N69,【参考】数式用!$A$50:$I$88,MATCH('別紙様式3-2（処遇改善加算　個票）'!X69,【参考】数式用!$C$49:$I$49,0)+2,FALSE)/VLOOKUP('別紙様式3-2（処遇改善加算　個票）'!N69,【参考】数式用!$A$5:$F$43,MATCH('別紙様式3-2（処遇改善加算　個票）'!O69,【参考】数式用!$C$4:$F$4,0)+2,FALSE),0),"")-Y69,""))</f>
        <v>0</v>
      </c>
      <c r="AO69" s="454" t="str">
        <f t="shared" si="6"/>
        <v/>
      </c>
      <c r="AP69" s="483" t="str">
        <f>IF(AO69="","",ROUNDDOWN(Y69*VLOOKUP(N69,【参考】数式用!$V$50:$Y$88,MATCH('別紙様式3-2（処遇改善加算　個票）'!X69,【参考】数式用!$X$49:$Y$49,0)+2,FALSE),0))</f>
        <v/>
      </c>
      <c r="AQ69" s="40"/>
      <c r="AR69" s="40"/>
      <c r="AS69" s="40"/>
      <c r="AT69" s="40"/>
    </row>
    <row r="70" spans="1:46" customFormat="1" ht="40.15" customHeight="1">
      <c r="A70" s="56">
        <v>56</v>
      </c>
      <c r="B70" s="897" t="str">
        <f>IF(基本情報入力シート!C95="","",基本情報入力シート!C95)</f>
        <v/>
      </c>
      <c r="C70" s="898"/>
      <c r="D70" s="898"/>
      <c r="E70" s="898"/>
      <c r="F70" s="898"/>
      <c r="G70" s="898"/>
      <c r="H70" s="898"/>
      <c r="I70" s="899"/>
      <c r="J70" s="255" t="str">
        <f>IF(基本情報入力シート!M95="","",基本情報入力シート!M95)</f>
        <v/>
      </c>
      <c r="K70" s="256" t="str">
        <f>IF(基本情報入力シート!R95="","",基本情報入力シート!R95)</f>
        <v/>
      </c>
      <c r="L70" s="256" t="str">
        <f>IF(基本情報入力シート!W95="","",基本情報入力シート!W95)</f>
        <v/>
      </c>
      <c r="M70" s="255" t="str">
        <f>IF(基本情報入力シート!X95="","",基本情報入力シート!X95)</f>
        <v/>
      </c>
      <c r="N70" s="330" t="str">
        <f>IF(基本情報入力シート!Y95="","",基本情報入力シート!Y95)</f>
        <v/>
      </c>
      <c r="O70" s="445"/>
      <c r="P70" s="412"/>
      <c r="Q70" s="334"/>
      <c r="R70" s="405">
        <f t="shared" si="3"/>
        <v>0</v>
      </c>
      <c r="S70" s="57" t="str">
        <f>IFERROR(ROUNDDOWN(Q70*VLOOKUP(N70,【参考】数式用!$V$2:$AA$59,MATCH(P70,【参考】数式用!$X$4:$AA$4)+2,FALSE)*0.5, 0), "")</f>
        <v/>
      </c>
      <c r="T70" s="24"/>
      <c r="U70" s="896"/>
      <c r="V70" s="896"/>
      <c r="W70" s="380"/>
      <c r="X70" s="25"/>
      <c r="Y70" s="335"/>
      <c r="Z70" s="451">
        <f t="shared" si="4"/>
        <v>0</v>
      </c>
      <c r="AA70" s="58" t="str">
        <f>IFERROR(IF(X70="ー", "", ROUNDDOWN(Y70*VLOOKUP(N70,【参考】数式用!$V$2:$AG$52,MATCH(X70,【参考】数式用!$AB$4:$AG$4)+6,FALSE)*0.5, 0)), "")</f>
        <v/>
      </c>
      <c r="AB70" s="337"/>
      <c r="AC70" s="337"/>
      <c r="AD70" s="380"/>
      <c r="AE70" s="267" t="str">
        <f>IF(N70="","",VLOOKUP(N70,【参考】数式用!$A$3:$N$59,14,FALSE))</f>
        <v/>
      </c>
      <c r="AF70" s="267" t="str">
        <f>IFERROR(VLOOKUP(N70,【参考】数式用!$A$3:$N$59,14,FALSE),"")&amp;"_4_5"</f>
        <v>_4_5</v>
      </c>
      <c r="AG70" s="267" t="str">
        <f>IFERROR(VLOOKUP(N70,【参考】数式用!$A$3:$N$59,14,FALSE),"")&amp;"_6"</f>
        <v>_6</v>
      </c>
      <c r="AH70" s="268" t="str">
        <f>IFERROR(VLOOKUP(N70,【参考】数式用!$AI$2:$AJ$52, 2, FALSE), "")</f>
        <v/>
      </c>
      <c r="AI70" s="269" t="str">
        <f t="shared" si="7"/>
        <v/>
      </c>
      <c r="AJ70" s="270" t="str">
        <f t="shared" si="8"/>
        <v/>
      </c>
      <c r="AK70" s="54" t="str">
        <f t="shared" si="9"/>
        <v>R8</v>
      </c>
      <c r="AL70" s="54" t="str">
        <f t="shared" si="5"/>
        <v/>
      </c>
      <c r="AM70" s="55">
        <f>IF(O70="",Q70,IFERROR(IFERROR(ROUNDDOWN(Q70*VLOOKUP(N70,【参考】数式用!$A$5:$F$43,MATCH('別紙様式3-2（処遇改善加算　個票）'!P70,【参考】数式用!$C$4:$F$4,0)+2,FALSE)/VLOOKUP('別紙様式3-2（処遇改善加算　個票）'!N70,【参考】数式用!$A$5:$F$43,MATCH('別紙様式3-2（処遇改善加算　個票）'!O70,【参考】数式用!$C$4:$F$4,0)+2,FALSE),0),"")-Q70,""))</f>
        <v>0</v>
      </c>
      <c r="AN70" s="454">
        <f>IF(O70="",Y70,IFERROR(IFERROR(ROUNDDOWN(Y70*VLOOKUP(N70,【参考】数式用!$A$50:$I$88,MATCH('別紙様式3-2（処遇改善加算　個票）'!X70,【参考】数式用!$C$49:$I$49,0)+2,FALSE)/VLOOKUP('別紙様式3-2（処遇改善加算　個票）'!N70,【参考】数式用!$A$5:$F$43,MATCH('別紙様式3-2（処遇改善加算　個票）'!O70,【参考】数式用!$C$4:$F$4,0)+2,FALSE),0),"")-Y70,""))</f>
        <v>0</v>
      </c>
      <c r="AO70" s="454" t="str">
        <f t="shared" si="6"/>
        <v/>
      </c>
      <c r="AP70" s="483" t="str">
        <f>IF(AO70="","",ROUNDDOWN(Y70*VLOOKUP(N70,【参考】数式用!$V$50:$Y$88,MATCH('別紙様式3-2（処遇改善加算　個票）'!X70,【参考】数式用!$X$49:$Y$49,0)+2,FALSE),0))</f>
        <v/>
      </c>
      <c r="AQ70" s="40"/>
      <c r="AR70" s="40"/>
      <c r="AS70" s="40"/>
      <c r="AT70" s="40"/>
    </row>
    <row r="71" spans="1:46" customFormat="1" ht="40.15" customHeight="1">
      <c r="A71" s="56">
        <v>57</v>
      </c>
      <c r="B71" s="897" t="str">
        <f>IF(基本情報入力シート!C96="","",基本情報入力シート!C96)</f>
        <v/>
      </c>
      <c r="C71" s="898"/>
      <c r="D71" s="898"/>
      <c r="E71" s="898"/>
      <c r="F71" s="898"/>
      <c r="G71" s="898"/>
      <c r="H71" s="898"/>
      <c r="I71" s="899"/>
      <c r="J71" s="255" t="str">
        <f>IF(基本情報入力シート!M96="","",基本情報入力シート!M96)</f>
        <v/>
      </c>
      <c r="K71" s="256" t="str">
        <f>IF(基本情報入力シート!R96="","",基本情報入力シート!R96)</f>
        <v/>
      </c>
      <c r="L71" s="256" t="str">
        <f>IF(基本情報入力シート!W96="","",基本情報入力シート!W96)</f>
        <v/>
      </c>
      <c r="M71" s="255" t="str">
        <f>IF(基本情報入力シート!X96="","",基本情報入力シート!X96)</f>
        <v/>
      </c>
      <c r="N71" s="330" t="str">
        <f>IF(基本情報入力シート!Y96="","",基本情報入力シート!Y96)</f>
        <v/>
      </c>
      <c r="O71" s="445"/>
      <c r="P71" s="412"/>
      <c r="Q71" s="334"/>
      <c r="R71" s="405">
        <f t="shared" si="3"/>
        <v>0</v>
      </c>
      <c r="S71" s="57" t="str">
        <f>IFERROR(ROUNDDOWN(Q71*VLOOKUP(N71,【参考】数式用!$V$2:$AA$59,MATCH(P71,【参考】数式用!$X$4:$AA$4)+2,FALSE)*0.5, 0), "")</f>
        <v/>
      </c>
      <c r="T71" s="24"/>
      <c r="U71" s="896"/>
      <c r="V71" s="896"/>
      <c r="W71" s="380"/>
      <c r="X71" s="25"/>
      <c r="Y71" s="335"/>
      <c r="Z71" s="451">
        <f t="shared" si="4"/>
        <v>0</v>
      </c>
      <c r="AA71" s="58" t="str">
        <f>IFERROR(IF(X71="ー", "", ROUNDDOWN(Y71*VLOOKUP(N71,【参考】数式用!$V$2:$AG$52,MATCH(X71,【参考】数式用!$AB$4:$AG$4)+6,FALSE)*0.5, 0)), "")</f>
        <v/>
      </c>
      <c r="AB71" s="337"/>
      <c r="AC71" s="337"/>
      <c r="AD71" s="380"/>
      <c r="AE71" s="267" t="str">
        <f>IF(N71="","",VLOOKUP(N71,【参考】数式用!$A$3:$N$59,14,FALSE))</f>
        <v/>
      </c>
      <c r="AF71" s="267" t="str">
        <f>IFERROR(VLOOKUP(N71,【参考】数式用!$A$3:$N$59,14,FALSE),"")&amp;"_4_5"</f>
        <v>_4_5</v>
      </c>
      <c r="AG71" s="267" t="str">
        <f>IFERROR(VLOOKUP(N71,【参考】数式用!$A$3:$N$59,14,FALSE),"")&amp;"_6"</f>
        <v>_6</v>
      </c>
      <c r="AH71" s="268" t="str">
        <f>IFERROR(VLOOKUP(N71,【参考】数式用!$AI$2:$AJ$52, 2, FALSE), "")</f>
        <v/>
      </c>
      <c r="AI71" s="269" t="str">
        <f t="shared" si="7"/>
        <v/>
      </c>
      <c r="AJ71" s="270" t="str">
        <f t="shared" si="8"/>
        <v/>
      </c>
      <c r="AK71" s="54" t="str">
        <f t="shared" si="9"/>
        <v>R8</v>
      </c>
      <c r="AL71" s="54" t="str">
        <f t="shared" si="5"/>
        <v/>
      </c>
      <c r="AM71" s="55">
        <f>IF(O71="",Q71,IFERROR(IFERROR(ROUNDDOWN(Q71*VLOOKUP(N71,【参考】数式用!$A$5:$F$43,MATCH('別紙様式3-2（処遇改善加算　個票）'!P71,【参考】数式用!$C$4:$F$4,0)+2,FALSE)/VLOOKUP('別紙様式3-2（処遇改善加算　個票）'!N71,【参考】数式用!$A$5:$F$43,MATCH('別紙様式3-2（処遇改善加算　個票）'!O71,【参考】数式用!$C$4:$F$4,0)+2,FALSE),0),"")-Q71,""))</f>
        <v>0</v>
      </c>
      <c r="AN71" s="454">
        <f>IF(O71="",Y71,IFERROR(IFERROR(ROUNDDOWN(Y71*VLOOKUP(N71,【参考】数式用!$A$50:$I$88,MATCH('別紙様式3-2（処遇改善加算　個票）'!X71,【参考】数式用!$C$49:$I$49,0)+2,FALSE)/VLOOKUP('別紙様式3-2（処遇改善加算　個票）'!N71,【参考】数式用!$A$5:$F$43,MATCH('別紙様式3-2（処遇改善加算　個票）'!O71,【参考】数式用!$C$4:$F$4,0)+2,FALSE),0),"")-Y71,""))</f>
        <v>0</v>
      </c>
      <c r="AO71" s="454" t="str">
        <f t="shared" si="6"/>
        <v/>
      </c>
      <c r="AP71" s="483" t="str">
        <f>IF(AO71="","",ROUNDDOWN(Y71*VLOOKUP(N71,【参考】数式用!$V$50:$Y$88,MATCH('別紙様式3-2（処遇改善加算　個票）'!X71,【参考】数式用!$X$49:$Y$49,0)+2,FALSE),0))</f>
        <v/>
      </c>
      <c r="AQ71" s="40"/>
      <c r="AR71" s="40"/>
      <c r="AS71" s="40"/>
      <c r="AT71" s="40"/>
    </row>
    <row r="72" spans="1:46" customFormat="1" ht="40.15" customHeight="1">
      <c r="A72" s="56">
        <v>58</v>
      </c>
      <c r="B72" s="897" t="str">
        <f>IF(基本情報入力シート!C97="","",基本情報入力シート!C97)</f>
        <v/>
      </c>
      <c r="C72" s="898"/>
      <c r="D72" s="898"/>
      <c r="E72" s="898"/>
      <c r="F72" s="898"/>
      <c r="G72" s="898"/>
      <c r="H72" s="898"/>
      <c r="I72" s="899"/>
      <c r="J72" s="255" t="str">
        <f>IF(基本情報入力シート!M97="","",基本情報入力シート!M97)</f>
        <v/>
      </c>
      <c r="K72" s="256" t="str">
        <f>IF(基本情報入力シート!R97="","",基本情報入力シート!R97)</f>
        <v/>
      </c>
      <c r="L72" s="256" t="str">
        <f>IF(基本情報入力シート!W97="","",基本情報入力シート!W97)</f>
        <v/>
      </c>
      <c r="M72" s="255" t="str">
        <f>IF(基本情報入力シート!X97="","",基本情報入力シート!X97)</f>
        <v/>
      </c>
      <c r="N72" s="330" t="str">
        <f>IF(基本情報入力シート!Y97="","",基本情報入力シート!Y97)</f>
        <v/>
      </c>
      <c r="O72" s="445"/>
      <c r="P72" s="412"/>
      <c r="Q72" s="334"/>
      <c r="R72" s="405">
        <f t="shared" si="3"/>
        <v>0</v>
      </c>
      <c r="S72" s="57" t="str">
        <f>IFERROR(ROUNDDOWN(Q72*VLOOKUP(N72,【参考】数式用!$V$2:$AA$59,MATCH(P72,【参考】数式用!$X$4:$AA$4)+2,FALSE)*0.5, 0), "")</f>
        <v/>
      </c>
      <c r="T72" s="24"/>
      <c r="U72" s="896"/>
      <c r="V72" s="896"/>
      <c r="W72" s="380"/>
      <c r="X72" s="25"/>
      <c r="Y72" s="335"/>
      <c r="Z72" s="451">
        <f t="shared" si="4"/>
        <v>0</v>
      </c>
      <c r="AA72" s="58" t="str">
        <f>IFERROR(IF(X72="ー", "", ROUNDDOWN(Y72*VLOOKUP(N72,【参考】数式用!$V$2:$AG$52,MATCH(X72,【参考】数式用!$AB$4:$AG$4)+6,FALSE)*0.5, 0)), "")</f>
        <v/>
      </c>
      <c r="AB72" s="337"/>
      <c r="AC72" s="337"/>
      <c r="AD72" s="380"/>
      <c r="AE72" s="267" t="str">
        <f>IF(N72="","",VLOOKUP(N72,【参考】数式用!$A$3:$N$59,14,FALSE))</f>
        <v/>
      </c>
      <c r="AF72" s="267" t="str">
        <f>IFERROR(VLOOKUP(N72,【参考】数式用!$A$3:$N$59,14,FALSE),"")&amp;"_4_5"</f>
        <v>_4_5</v>
      </c>
      <c r="AG72" s="267" t="str">
        <f>IFERROR(VLOOKUP(N72,【参考】数式用!$A$3:$N$59,14,FALSE),"")&amp;"_6"</f>
        <v>_6</v>
      </c>
      <c r="AH72" s="268" t="str">
        <f>IFERROR(VLOOKUP(N72,【参考】数式用!$AI$2:$AJ$52, 2, FALSE), "")</f>
        <v/>
      </c>
      <c r="AI72" s="269" t="str">
        <f t="shared" si="7"/>
        <v/>
      </c>
      <c r="AJ72" s="270" t="str">
        <f t="shared" si="8"/>
        <v/>
      </c>
      <c r="AK72" s="54" t="str">
        <f t="shared" si="9"/>
        <v>R8</v>
      </c>
      <c r="AL72" s="54" t="str">
        <f t="shared" si="5"/>
        <v/>
      </c>
      <c r="AM72" s="55">
        <f>IF(O72="",Q72,IFERROR(IFERROR(ROUNDDOWN(Q72*VLOOKUP(N72,【参考】数式用!$A$5:$F$43,MATCH('別紙様式3-2（処遇改善加算　個票）'!P72,【参考】数式用!$C$4:$F$4,0)+2,FALSE)/VLOOKUP('別紙様式3-2（処遇改善加算　個票）'!N72,【参考】数式用!$A$5:$F$43,MATCH('別紙様式3-2（処遇改善加算　個票）'!O72,【参考】数式用!$C$4:$F$4,0)+2,FALSE),0),"")-Q72,""))</f>
        <v>0</v>
      </c>
      <c r="AN72" s="454">
        <f>IF(O72="",Y72,IFERROR(IFERROR(ROUNDDOWN(Y72*VLOOKUP(N72,【参考】数式用!$A$50:$I$88,MATCH('別紙様式3-2（処遇改善加算　個票）'!X72,【参考】数式用!$C$49:$I$49,0)+2,FALSE)/VLOOKUP('別紙様式3-2（処遇改善加算　個票）'!N72,【参考】数式用!$A$5:$F$43,MATCH('別紙様式3-2（処遇改善加算　個票）'!O72,【参考】数式用!$C$4:$F$4,0)+2,FALSE),0),"")-Y72,""))</f>
        <v>0</v>
      </c>
      <c r="AO72" s="454" t="str">
        <f t="shared" si="6"/>
        <v/>
      </c>
      <c r="AP72" s="483" t="str">
        <f>IF(AO72="","",ROUNDDOWN(Y72*VLOOKUP(N72,【参考】数式用!$V$50:$Y$88,MATCH('別紙様式3-2（処遇改善加算　個票）'!X72,【参考】数式用!$X$49:$Y$49,0)+2,FALSE),0))</f>
        <v/>
      </c>
      <c r="AQ72" s="40"/>
      <c r="AR72" s="40"/>
      <c r="AS72" s="40"/>
      <c r="AT72" s="40"/>
    </row>
    <row r="73" spans="1:46" customFormat="1" ht="40.15" customHeight="1">
      <c r="A73" s="56">
        <v>59</v>
      </c>
      <c r="B73" s="897" t="str">
        <f>IF(基本情報入力シート!C98="","",基本情報入力シート!C98)</f>
        <v/>
      </c>
      <c r="C73" s="898"/>
      <c r="D73" s="898"/>
      <c r="E73" s="898"/>
      <c r="F73" s="898"/>
      <c r="G73" s="898"/>
      <c r="H73" s="898"/>
      <c r="I73" s="899"/>
      <c r="J73" s="255" t="str">
        <f>IF(基本情報入力シート!M98="","",基本情報入力シート!M98)</f>
        <v/>
      </c>
      <c r="K73" s="256" t="str">
        <f>IF(基本情報入力シート!R98="","",基本情報入力シート!R98)</f>
        <v/>
      </c>
      <c r="L73" s="256" t="str">
        <f>IF(基本情報入力シート!W98="","",基本情報入力シート!W98)</f>
        <v/>
      </c>
      <c r="M73" s="255" t="str">
        <f>IF(基本情報入力シート!X98="","",基本情報入力シート!X98)</f>
        <v/>
      </c>
      <c r="N73" s="330" t="str">
        <f>IF(基本情報入力シート!Y98="","",基本情報入力シート!Y98)</f>
        <v/>
      </c>
      <c r="O73" s="445"/>
      <c r="P73" s="412"/>
      <c r="Q73" s="334"/>
      <c r="R73" s="405">
        <f t="shared" si="3"/>
        <v>0</v>
      </c>
      <c r="S73" s="57" t="str">
        <f>IFERROR(ROUNDDOWN(Q73*VLOOKUP(N73,【参考】数式用!$V$2:$AA$59,MATCH(P73,【参考】数式用!$X$4:$AA$4)+2,FALSE)*0.5, 0), "")</f>
        <v/>
      </c>
      <c r="T73" s="24"/>
      <c r="U73" s="896"/>
      <c r="V73" s="896"/>
      <c r="W73" s="380"/>
      <c r="X73" s="25"/>
      <c r="Y73" s="335"/>
      <c r="Z73" s="451">
        <f t="shared" si="4"/>
        <v>0</v>
      </c>
      <c r="AA73" s="58" t="str">
        <f>IFERROR(IF(X73="ー", "", ROUNDDOWN(Y73*VLOOKUP(N73,【参考】数式用!$V$2:$AG$52,MATCH(X73,【参考】数式用!$AB$4:$AG$4)+6,FALSE)*0.5, 0)), "")</f>
        <v/>
      </c>
      <c r="AB73" s="337"/>
      <c r="AC73" s="337"/>
      <c r="AD73" s="380"/>
      <c r="AE73" s="267" t="str">
        <f>IF(N73="","",VLOOKUP(N73,【参考】数式用!$A$3:$N$59,14,FALSE))</f>
        <v/>
      </c>
      <c r="AF73" s="267" t="str">
        <f>IFERROR(VLOOKUP(N73,【参考】数式用!$A$3:$N$59,14,FALSE),"")&amp;"_4_5"</f>
        <v>_4_5</v>
      </c>
      <c r="AG73" s="267" t="str">
        <f>IFERROR(VLOOKUP(N73,【参考】数式用!$A$3:$N$59,14,FALSE),"")&amp;"_6"</f>
        <v>_6</v>
      </c>
      <c r="AH73" s="268" t="str">
        <f>IFERROR(VLOOKUP(N73,【参考】数式用!$AI$2:$AJ$52, 2, FALSE), "")</f>
        <v/>
      </c>
      <c r="AI73" s="269" t="str">
        <f t="shared" si="7"/>
        <v/>
      </c>
      <c r="AJ73" s="270" t="str">
        <f t="shared" si="8"/>
        <v/>
      </c>
      <c r="AK73" s="54" t="str">
        <f t="shared" si="9"/>
        <v>R8</v>
      </c>
      <c r="AL73" s="54" t="str">
        <f t="shared" si="5"/>
        <v/>
      </c>
      <c r="AM73" s="55">
        <f>IF(O73="",Q73,IFERROR(IFERROR(ROUNDDOWN(Q73*VLOOKUP(N73,【参考】数式用!$A$5:$F$43,MATCH('別紙様式3-2（処遇改善加算　個票）'!P73,【参考】数式用!$C$4:$F$4,0)+2,FALSE)/VLOOKUP('別紙様式3-2（処遇改善加算　個票）'!N73,【参考】数式用!$A$5:$F$43,MATCH('別紙様式3-2（処遇改善加算　個票）'!O73,【参考】数式用!$C$4:$F$4,0)+2,FALSE),0),"")-Q73,""))</f>
        <v>0</v>
      </c>
      <c r="AN73" s="454">
        <f>IF(O73="",Y73,IFERROR(IFERROR(ROUNDDOWN(Y73*VLOOKUP(N73,【参考】数式用!$A$50:$I$88,MATCH('別紙様式3-2（処遇改善加算　個票）'!X73,【参考】数式用!$C$49:$I$49,0)+2,FALSE)/VLOOKUP('別紙様式3-2（処遇改善加算　個票）'!N73,【参考】数式用!$A$5:$F$43,MATCH('別紙様式3-2（処遇改善加算　個票）'!O73,【参考】数式用!$C$4:$F$4,0)+2,FALSE),0),"")-Y73,""))</f>
        <v>0</v>
      </c>
      <c r="AO73" s="454" t="str">
        <f t="shared" si="6"/>
        <v/>
      </c>
      <c r="AP73" s="483" t="str">
        <f>IF(AO73="","",ROUNDDOWN(Y73*VLOOKUP(N73,【参考】数式用!$V$50:$Y$88,MATCH('別紙様式3-2（処遇改善加算　個票）'!X73,【参考】数式用!$X$49:$Y$49,0)+2,FALSE),0))</f>
        <v/>
      </c>
      <c r="AQ73" s="40"/>
      <c r="AR73" s="40"/>
      <c r="AS73" s="40"/>
      <c r="AT73" s="40"/>
    </row>
    <row r="74" spans="1:46" customFormat="1" ht="40.15" customHeight="1">
      <c r="A74" s="56">
        <v>60</v>
      </c>
      <c r="B74" s="897" t="str">
        <f>IF(基本情報入力シート!C99="","",基本情報入力シート!C99)</f>
        <v/>
      </c>
      <c r="C74" s="898"/>
      <c r="D74" s="898"/>
      <c r="E74" s="898"/>
      <c r="F74" s="898"/>
      <c r="G74" s="898"/>
      <c r="H74" s="898"/>
      <c r="I74" s="899"/>
      <c r="J74" s="255" t="str">
        <f>IF(基本情報入力シート!M99="","",基本情報入力シート!M99)</f>
        <v/>
      </c>
      <c r="K74" s="256" t="str">
        <f>IF(基本情報入力シート!R99="","",基本情報入力シート!R99)</f>
        <v/>
      </c>
      <c r="L74" s="256" t="str">
        <f>IF(基本情報入力シート!W99="","",基本情報入力シート!W99)</f>
        <v/>
      </c>
      <c r="M74" s="255" t="str">
        <f>IF(基本情報入力シート!X99="","",基本情報入力シート!X99)</f>
        <v/>
      </c>
      <c r="N74" s="330" t="str">
        <f>IF(基本情報入力シート!Y99="","",基本情報入力シート!Y99)</f>
        <v/>
      </c>
      <c r="O74" s="445"/>
      <c r="P74" s="412"/>
      <c r="Q74" s="334"/>
      <c r="R74" s="405">
        <f t="shared" si="3"/>
        <v>0</v>
      </c>
      <c r="S74" s="57" t="str">
        <f>IFERROR(ROUNDDOWN(Q74*VLOOKUP(N74,【参考】数式用!$V$2:$AA$59,MATCH(P74,【参考】数式用!$X$4:$AA$4)+2,FALSE)*0.5, 0), "")</f>
        <v/>
      </c>
      <c r="T74" s="24"/>
      <c r="U74" s="896"/>
      <c r="V74" s="896"/>
      <c r="W74" s="380"/>
      <c r="X74" s="25"/>
      <c r="Y74" s="335"/>
      <c r="Z74" s="451">
        <f t="shared" si="4"/>
        <v>0</v>
      </c>
      <c r="AA74" s="58" t="str">
        <f>IFERROR(IF(X74="ー", "", ROUNDDOWN(Y74*VLOOKUP(N74,【参考】数式用!$V$2:$AG$52,MATCH(X74,【参考】数式用!$AB$4:$AG$4)+6,FALSE)*0.5, 0)), "")</f>
        <v/>
      </c>
      <c r="AB74" s="337"/>
      <c r="AC74" s="337"/>
      <c r="AD74" s="380"/>
      <c r="AE74" s="267" t="str">
        <f>IF(N74="","",VLOOKUP(N74,【参考】数式用!$A$3:$N$59,14,FALSE))</f>
        <v/>
      </c>
      <c r="AF74" s="267" t="str">
        <f>IFERROR(VLOOKUP(N74,【参考】数式用!$A$3:$N$59,14,FALSE),"")&amp;"_4_5"</f>
        <v>_4_5</v>
      </c>
      <c r="AG74" s="267" t="str">
        <f>IFERROR(VLOOKUP(N74,【参考】数式用!$A$3:$N$59,14,FALSE),"")&amp;"_6"</f>
        <v>_6</v>
      </c>
      <c r="AH74" s="268" t="str">
        <f>IFERROR(VLOOKUP(N74,【参考】数式用!$AI$2:$AJ$52, 2, FALSE), "")</f>
        <v/>
      </c>
      <c r="AI74" s="269" t="str">
        <f t="shared" si="7"/>
        <v/>
      </c>
      <c r="AJ74" s="270" t="str">
        <f t="shared" si="8"/>
        <v/>
      </c>
      <c r="AK74" s="54" t="str">
        <f t="shared" si="9"/>
        <v>R8</v>
      </c>
      <c r="AL74" s="54" t="str">
        <f t="shared" si="5"/>
        <v/>
      </c>
      <c r="AM74" s="55">
        <f>IF(O74="",Q74,IFERROR(IFERROR(ROUNDDOWN(Q74*VLOOKUP(N74,【参考】数式用!$A$5:$F$43,MATCH('別紙様式3-2（処遇改善加算　個票）'!P74,【参考】数式用!$C$4:$F$4,0)+2,FALSE)/VLOOKUP('別紙様式3-2（処遇改善加算　個票）'!N74,【参考】数式用!$A$5:$F$43,MATCH('別紙様式3-2（処遇改善加算　個票）'!O74,【参考】数式用!$C$4:$F$4,0)+2,FALSE),0),"")-Q74,""))</f>
        <v>0</v>
      </c>
      <c r="AN74" s="454">
        <f>IF(O74="",Y74,IFERROR(IFERROR(ROUNDDOWN(Y74*VLOOKUP(N74,【参考】数式用!$A$50:$I$88,MATCH('別紙様式3-2（処遇改善加算　個票）'!X74,【参考】数式用!$C$49:$I$49,0)+2,FALSE)/VLOOKUP('別紙様式3-2（処遇改善加算　個票）'!N74,【参考】数式用!$A$5:$F$43,MATCH('別紙様式3-2（処遇改善加算　個票）'!O74,【参考】数式用!$C$4:$F$4,0)+2,FALSE),0),"")-Y74,""))</f>
        <v>0</v>
      </c>
      <c r="AO74" s="454" t="str">
        <f t="shared" si="6"/>
        <v/>
      </c>
      <c r="AP74" s="483" t="str">
        <f>IF(AO74="","",ROUNDDOWN(Y74*VLOOKUP(N74,【参考】数式用!$V$50:$Y$88,MATCH('別紙様式3-2（処遇改善加算　個票）'!X74,【参考】数式用!$X$49:$Y$49,0)+2,FALSE),0))</f>
        <v/>
      </c>
      <c r="AQ74" s="40"/>
      <c r="AR74" s="40"/>
      <c r="AS74" s="40"/>
      <c r="AT74" s="40"/>
    </row>
    <row r="75" spans="1:46" customFormat="1" ht="40.15" customHeight="1">
      <c r="A75" s="56">
        <v>61</v>
      </c>
      <c r="B75" s="897" t="str">
        <f>IF(基本情報入力シート!C100="","",基本情報入力シート!C100)</f>
        <v/>
      </c>
      <c r="C75" s="898"/>
      <c r="D75" s="898"/>
      <c r="E75" s="898"/>
      <c r="F75" s="898"/>
      <c r="G75" s="898"/>
      <c r="H75" s="898"/>
      <c r="I75" s="899"/>
      <c r="J75" s="255" t="str">
        <f>IF(基本情報入力シート!M100="","",基本情報入力シート!M100)</f>
        <v/>
      </c>
      <c r="K75" s="256" t="str">
        <f>IF(基本情報入力シート!R100="","",基本情報入力シート!R100)</f>
        <v/>
      </c>
      <c r="L75" s="256" t="str">
        <f>IF(基本情報入力シート!W100="","",基本情報入力シート!W100)</f>
        <v/>
      </c>
      <c r="M75" s="255" t="str">
        <f>IF(基本情報入力シート!X100="","",基本情報入力シート!X100)</f>
        <v/>
      </c>
      <c r="N75" s="330" t="str">
        <f>IF(基本情報入力シート!Y100="","",基本情報入力シート!Y100)</f>
        <v/>
      </c>
      <c r="O75" s="445"/>
      <c r="P75" s="412"/>
      <c r="Q75" s="334"/>
      <c r="R75" s="405">
        <f t="shared" si="3"/>
        <v>0</v>
      </c>
      <c r="S75" s="57" t="str">
        <f>IFERROR(ROUNDDOWN(Q75*VLOOKUP(N75,【参考】数式用!$V$2:$AA$59,MATCH(P75,【参考】数式用!$X$4:$AA$4)+2,FALSE)*0.5, 0), "")</f>
        <v/>
      </c>
      <c r="T75" s="24"/>
      <c r="U75" s="896"/>
      <c r="V75" s="896"/>
      <c r="W75" s="380"/>
      <c r="X75" s="25"/>
      <c r="Y75" s="335"/>
      <c r="Z75" s="451">
        <f t="shared" si="4"/>
        <v>0</v>
      </c>
      <c r="AA75" s="58" t="str">
        <f>IFERROR(IF(X75="ー", "", ROUNDDOWN(Y75*VLOOKUP(N75,【参考】数式用!$V$2:$AG$52,MATCH(X75,【参考】数式用!$AB$4:$AG$4)+6,FALSE)*0.5, 0)), "")</f>
        <v/>
      </c>
      <c r="AB75" s="337"/>
      <c r="AC75" s="337"/>
      <c r="AD75" s="380"/>
      <c r="AE75" s="267" t="str">
        <f>IF(N75="","",VLOOKUP(N75,【参考】数式用!$A$3:$N$59,14,FALSE))</f>
        <v/>
      </c>
      <c r="AF75" s="267" t="str">
        <f>IFERROR(VLOOKUP(N75,【参考】数式用!$A$3:$N$59,14,FALSE),"")&amp;"_4_5"</f>
        <v>_4_5</v>
      </c>
      <c r="AG75" s="267" t="str">
        <f>IFERROR(VLOOKUP(N75,【参考】数式用!$A$3:$N$59,14,FALSE),"")&amp;"_6"</f>
        <v>_6</v>
      </c>
      <c r="AH75" s="268" t="str">
        <f>IFERROR(VLOOKUP(N75,【参考】数式用!$AI$2:$AJ$52, 2, FALSE), "")</f>
        <v/>
      </c>
      <c r="AI75" s="269" t="str">
        <f t="shared" si="7"/>
        <v/>
      </c>
      <c r="AJ75" s="270" t="str">
        <f t="shared" si="8"/>
        <v/>
      </c>
      <c r="AK75" s="54" t="str">
        <f t="shared" si="9"/>
        <v>R8</v>
      </c>
      <c r="AL75" s="54" t="str">
        <f t="shared" si="5"/>
        <v/>
      </c>
      <c r="AM75" s="55">
        <f>IF(O75="",Q75,IFERROR(IFERROR(ROUNDDOWN(Q75*VLOOKUP(N75,【参考】数式用!$A$5:$F$43,MATCH('別紙様式3-2（処遇改善加算　個票）'!P75,【参考】数式用!$C$4:$F$4,0)+2,FALSE)/VLOOKUP('別紙様式3-2（処遇改善加算　個票）'!N75,【参考】数式用!$A$5:$F$43,MATCH('別紙様式3-2（処遇改善加算　個票）'!O75,【参考】数式用!$C$4:$F$4,0)+2,FALSE),0),"")-Q75,""))</f>
        <v>0</v>
      </c>
      <c r="AN75" s="454">
        <f>IF(O75="",Y75,IFERROR(IFERROR(ROUNDDOWN(Y75*VLOOKUP(N75,【参考】数式用!$A$50:$I$88,MATCH('別紙様式3-2（処遇改善加算　個票）'!X75,【参考】数式用!$C$49:$I$49,0)+2,FALSE)/VLOOKUP('別紙様式3-2（処遇改善加算　個票）'!N75,【参考】数式用!$A$5:$F$43,MATCH('別紙様式3-2（処遇改善加算　個票）'!O75,【参考】数式用!$C$4:$F$4,0)+2,FALSE),0),"")-Y75,""))</f>
        <v>0</v>
      </c>
      <c r="AO75" s="454" t="str">
        <f t="shared" si="6"/>
        <v/>
      </c>
      <c r="AP75" s="483" t="str">
        <f>IF(AO75="","",ROUNDDOWN(Y75*VLOOKUP(N75,【参考】数式用!$V$50:$Y$88,MATCH('別紙様式3-2（処遇改善加算　個票）'!X75,【参考】数式用!$X$49:$Y$49,0)+2,FALSE),0))</f>
        <v/>
      </c>
      <c r="AQ75" s="40"/>
      <c r="AR75" s="40"/>
      <c r="AS75" s="40"/>
      <c r="AT75" s="40"/>
    </row>
    <row r="76" spans="1:46" customFormat="1" ht="40.15" customHeight="1">
      <c r="A76" s="56">
        <v>62</v>
      </c>
      <c r="B76" s="897" t="str">
        <f>IF(基本情報入力シート!C101="","",基本情報入力シート!C101)</f>
        <v/>
      </c>
      <c r="C76" s="898"/>
      <c r="D76" s="898"/>
      <c r="E76" s="898"/>
      <c r="F76" s="898"/>
      <c r="G76" s="898"/>
      <c r="H76" s="898"/>
      <c r="I76" s="899"/>
      <c r="J76" s="255" t="str">
        <f>IF(基本情報入力シート!M101="","",基本情報入力シート!M101)</f>
        <v/>
      </c>
      <c r="K76" s="256" t="str">
        <f>IF(基本情報入力シート!R101="","",基本情報入力シート!R101)</f>
        <v/>
      </c>
      <c r="L76" s="256" t="str">
        <f>IF(基本情報入力シート!W101="","",基本情報入力シート!W101)</f>
        <v/>
      </c>
      <c r="M76" s="255" t="str">
        <f>IF(基本情報入力シート!X101="","",基本情報入力シート!X101)</f>
        <v/>
      </c>
      <c r="N76" s="330" t="str">
        <f>IF(基本情報入力シート!Y101="","",基本情報入力シート!Y101)</f>
        <v/>
      </c>
      <c r="O76" s="445"/>
      <c r="P76" s="412"/>
      <c r="Q76" s="334"/>
      <c r="R76" s="405">
        <f t="shared" si="3"/>
        <v>0</v>
      </c>
      <c r="S76" s="57" t="str">
        <f>IFERROR(ROUNDDOWN(Q76*VLOOKUP(N76,【参考】数式用!$V$2:$AA$59,MATCH(P76,【参考】数式用!$X$4:$AA$4)+2,FALSE)*0.5, 0), "")</f>
        <v/>
      </c>
      <c r="T76" s="24"/>
      <c r="U76" s="896"/>
      <c r="V76" s="896"/>
      <c r="W76" s="380"/>
      <c r="X76" s="25"/>
      <c r="Y76" s="335"/>
      <c r="Z76" s="451">
        <f t="shared" si="4"/>
        <v>0</v>
      </c>
      <c r="AA76" s="58" t="str">
        <f>IFERROR(IF(X76="ー", "", ROUNDDOWN(Y76*VLOOKUP(N76,【参考】数式用!$V$2:$AG$52,MATCH(X76,【参考】数式用!$AB$4:$AG$4)+6,FALSE)*0.5, 0)), "")</f>
        <v/>
      </c>
      <c r="AB76" s="337"/>
      <c r="AC76" s="337"/>
      <c r="AD76" s="380"/>
      <c r="AE76" s="267" t="str">
        <f>IF(N76="","",VLOOKUP(N76,【参考】数式用!$A$3:$N$59,14,FALSE))</f>
        <v/>
      </c>
      <c r="AF76" s="267" t="str">
        <f>IFERROR(VLOOKUP(N76,【参考】数式用!$A$3:$N$59,14,FALSE),"")&amp;"_4_5"</f>
        <v>_4_5</v>
      </c>
      <c r="AG76" s="267" t="str">
        <f>IFERROR(VLOOKUP(N76,【参考】数式用!$A$3:$N$59,14,FALSE),"")&amp;"_6"</f>
        <v>_6</v>
      </c>
      <c r="AH76" s="268" t="str">
        <f>IFERROR(VLOOKUP(N76,【参考】数式用!$AI$2:$AJ$52, 2, FALSE), "")</f>
        <v/>
      </c>
      <c r="AI76" s="269" t="str">
        <f t="shared" si="7"/>
        <v/>
      </c>
      <c r="AJ76" s="270" t="str">
        <f t="shared" si="8"/>
        <v/>
      </c>
      <c r="AK76" s="54" t="str">
        <f t="shared" si="9"/>
        <v>R8</v>
      </c>
      <c r="AL76" s="54" t="str">
        <f t="shared" si="5"/>
        <v/>
      </c>
      <c r="AM76" s="55">
        <f>IF(O76="",Q76,IFERROR(IFERROR(ROUNDDOWN(Q76*VLOOKUP(N76,【参考】数式用!$A$5:$F$43,MATCH('別紙様式3-2（処遇改善加算　個票）'!P76,【参考】数式用!$C$4:$F$4,0)+2,FALSE)/VLOOKUP('別紙様式3-2（処遇改善加算　個票）'!N76,【参考】数式用!$A$5:$F$43,MATCH('別紙様式3-2（処遇改善加算　個票）'!O76,【参考】数式用!$C$4:$F$4,0)+2,FALSE),0),"")-Q76,""))</f>
        <v>0</v>
      </c>
      <c r="AN76" s="454">
        <f>IF(O76="",Y76,IFERROR(IFERROR(ROUNDDOWN(Y76*VLOOKUP(N76,【参考】数式用!$A$50:$I$88,MATCH('別紙様式3-2（処遇改善加算　個票）'!X76,【参考】数式用!$C$49:$I$49,0)+2,FALSE)/VLOOKUP('別紙様式3-2（処遇改善加算　個票）'!N76,【参考】数式用!$A$5:$F$43,MATCH('別紙様式3-2（処遇改善加算　個票）'!O76,【参考】数式用!$C$4:$F$4,0)+2,FALSE),0),"")-Y76,""))</f>
        <v>0</v>
      </c>
      <c r="AO76" s="454" t="str">
        <f t="shared" si="6"/>
        <v/>
      </c>
      <c r="AP76" s="483" t="str">
        <f>IF(AO76="","",ROUNDDOWN(Y76*VLOOKUP(N76,【参考】数式用!$V$50:$Y$88,MATCH('別紙様式3-2（処遇改善加算　個票）'!X76,【参考】数式用!$X$49:$Y$49,0)+2,FALSE),0))</f>
        <v/>
      </c>
      <c r="AQ76" s="40"/>
      <c r="AR76" s="40"/>
      <c r="AS76" s="40"/>
      <c r="AT76" s="40"/>
    </row>
    <row r="77" spans="1:46" customFormat="1" ht="40.15" customHeight="1">
      <c r="A77" s="56">
        <v>63</v>
      </c>
      <c r="B77" s="897" t="str">
        <f>IF(基本情報入力シート!C102="","",基本情報入力シート!C102)</f>
        <v/>
      </c>
      <c r="C77" s="898"/>
      <c r="D77" s="898"/>
      <c r="E77" s="898"/>
      <c r="F77" s="898"/>
      <c r="G77" s="898"/>
      <c r="H77" s="898"/>
      <c r="I77" s="899"/>
      <c r="J77" s="255" t="str">
        <f>IF(基本情報入力シート!M102="","",基本情報入力シート!M102)</f>
        <v/>
      </c>
      <c r="K77" s="256" t="str">
        <f>IF(基本情報入力シート!R102="","",基本情報入力シート!R102)</f>
        <v/>
      </c>
      <c r="L77" s="256" t="str">
        <f>IF(基本情報入力シート!W102="","",基本情報入力シート!W102)</f>
        <v/>
      </c>
      <c r="M77" s="255" t="str">
        <f>IF(基本情報入力シート!X102="","",基本情報入力シート!X102)</f>
        <v/>
      </c>
      <c r="N77" s="330" t="str">
        <f>IF(基本情報入力シート!Y102="","",基本情報入力シート!Y102)</f>
        <v/>
      </c>
      <c r="O77" s="445"/>
      <c r="P77" s="412"/>
      <c r="Q77" s="334"/>
      <c r="R77" s="405">
        <f t="shared" si="3"/>
        <v>0</v>
      </c>
      <c r="S77" s="57" t="str">
        <f>IFERROR(ROUNDDOWN(Q77*VLOOKUP(N77,【参考】数式用!$V$2:$AA$59,MATCH(P77,【参考】数式用!$X$4:$AA$4)+2,FALSE)*0.5, 0), "")</f>
        <v/>
      </c>
      <c r="T77" s="24"/>
      <c r="U77" s="896"/>
      <c r="V77" s="896"/>
      <c r="W77" s="380"/>
      <c r="X77" s="25"/>
      <c r="Y77" s="335"/>
      <c r="Z77" s="451">
        <f t="shared" si="4"/>
        <v>0</v>
      </c>
      <c r="AA77" s="58" t="str">
        <f>IFERROR(IF(X77="ー", "", ROUNDDOWN(Y77*VLOOKUP(N77,【参考】数式用!$V$2:$AG$52,MATCH(X77,【参考】数式用!$AB$4:$AG$4)+6,FALSE)*0.5, 0)), "")</f>
        <v/>
      </c>
      <c r="AB77" s="337"/>
      <c r="AC77" s="337"/>
      <c r="AD77" s="380"/>
      <c r="AE77" s="267" t="str">
        <f>IF(N77="","",VLOOKUP(N77,【参考】数式用!$A$3:$N$59,14,FALSE))</f>
        <v/>
      </c>
      <c r="AF77" s="267" t="str">
        <f>IFERROR(VLOOKUP(N77,【参考】数式用!$A$3:$N$59,14,FALSE),"")&amp;"_4_5"</f>
        <v>_4_5</v>
      </c>
      <c r="AG77" s="267" t="str">
        <f>IFERROR(VLOOKUP(N77,【参考】数式用!$A$3:$N$59,14,FALSE),"")&amp;"_6"</f>
        <v>_6</v>
      </c>
      <c r="AH77" s="268" t="str">
        <f>IFERROR(VLOOKUP(N77,【参考】数式用!$AI$2:$AJ$52, 2, FALSE), "")</f>
        <v/>
      </c>
      <c r="AI77" s="269" t="str">
        <f t="shared" si="7"/>
        <v/>
      </c>
      <c r="AJ77" s="270" t="str">
        <f t="shared" si="8"/>
        <v/>
      </c>
      <c r="AK77" s="54" t="str">
        <f t="shared" si="9"/>
        <v>R8</v>
      </c>
      <c r="AL77" s="54" t="str">
        <f t="shared" si="5"/>
        <v/>
      </c>
      <c r="AM77" s="55">
        <f>IF(O77="",Q77,IFERROR(IFERROR(ROUNDDOWN(Q77*VLOOKUP(N77,【参考】数式用!$A$5:$F$43,MATCH('別紙様式3-2（処遇改善加算　個票）'!P77,【参考】数式用!$C$4:$F$4,0)+2,FALSE)/VLOOKUP('別紙様式3-2（処遇改善加算　個票）'!N77,【参考】数式用!$A$5:$F$43,MATCH('別紙様式3-2（処遇改善加算　個票）'!O77,【参考】数式用!$C$4:$F$4,0)+2,FALSE),0),"")-Q77,""))</f>
        <v>0</v>
      </c>
      <c r="AN77" s="454">
        <f>IF(O77="",Y77,IFERROR(IFERROR(ROUNDDOWN(Y77*VLOOKUP(N77,【参考】数式用!$A$50:$I$88,MATCH('別紙様式3-2（処遇改善加算　個票）'!X77,【参考】数式用!$C$49:$I$49,0)+2,FALSE)/VLOOKUP('別紙様式3-2（処遇改善加算　個票）'!N77,【参考】数式用!$A$5:$F$43,MATCH('別紙様式3-2（処遇改善加算　個票）'!O77,【参考】数式用!$C$4:$F$4,0)+2,FALSE),0),"")-Y77,""))</f>
        <v>0</v>
      </c>
      <c r="AO77" s="454" t="str">
        <f t="shared" si="6"/>
        <v/>
      </c>
      <c r="AP77" s="483" t="str">
        <f>IF(AO77="","",ROUNDDOWN(Y77*VLOOKUP(N77,【参考】数式用!$V$50:$Y$88,MATCH('別紙様式3-2（処遇改善加算　個票）'!X77,【参考】数式用!$X$49:$Y$49,0)+2,FALSE),0))</f>
        <v/>
      </c>
      <c r="AQ77" s="40"/>
      <c r="AR77" s="40"/>
      <c r="AS77" s="40"/>
      <c r="AT77" s="40"/>
    </row>
    <row r="78" spans="1:46" customFormat="1" ht="40.15" customHeight="1">
      <c r="A78" s="56">
        <v>64</v>
      </c>
      <c r="B78" s="897" t="str">
        <f>IF(基本情報入力シート!C103="","",基本情報入力シート!C103)</f>
        <v/>
      </c>
      <c r="C78" s="898"/>
      <c r="D78" s="898"/>
      <c r="E78" s="898"/>
      <c r="F78" s="898"/>
      <c r="G78" s="898"/>
      <c r="H78" s="898"/>
      <c r="I78" s="899"/>
      <c r="J78" s="255" t="str">
        <f>IF(基本情報入力シート!M103="","",基本情報入力シート!M103)</f>
        <v/>
      </c>
      <c r="K78" s="256" t="str">
        <f>IF(基本情報入力シート!R103="","",基本情報入力シート!R103)</f>
        <v/>
      </c>
      <c r="L78" s="256" t="str">
        <f>IF(基本情報入力シート!W103="","",基本情報入力シート!W103)</f>
        <v/>
      </c>
      <c r="M78" s="255" t="str">
        <f>IF(基本情報入力シート!X103="","",基本情報入力シート!X103)</f>
        <v/>
      </c>
      <c r="N78" s="330" t="str">
        <f>IF(基本情報入力シート!Y103="","",基本情報入力シート!Y103)</f>
        <v/>
      </c>
      <c r="O78" s="445"/>
      <c r="P78" s="412"/>
      <c r="Q78" s="334"/>
      <c r="R78" s="405">
        <f t="shared" si="3"/>
        <v>0</v>
      </c>
      <c r="S78" s="57" t="str">
        <f>IFERROR(ROUNDDOWN(Q78*VLOOKUP(N78,【参考】数式用!$V$2:$AA$59,MATCH(P78,【参考】数式用!$X$4:$AA$4)+2,FALSE)*0.5, 0), "")</f>
        <v/>
      </c>
      <c r="T78" s="24"/>
      <c r="U78" s="896"/>
      <c r="V78" s="896"/>
      <c r="W78" s="380"/>
      <c r="X78" s="25"/>
      <c r="Y78" s="335"/>
      <c r="Z78" s="451">
        <f t="shared" si="4"/>
        <v>0</v>
      </c>
      <c r="AA78" s="58" t="str">
        <f>IFERROR(IF(X78="ー", "", ROUNDDOWN(Y78*VLOOKUP(N78,【参考】数式用!$V$2:$AG$52,MATCH(X78,【参考】数式用!$AB$4:$AG$4)+6,FALSE)*0.5, 0)), "")</f>
        <v/>
      </c>
      <c r="AB78" s="337"/>
      <c r="AC78" s="337"/>
      <c r="AD78" s="380"/>
      <c r="AE78" s="267" t="str">
        <f>IF(N78="","",VLOOKUP(N78,【参考】数式用!$A$3:$N$59,14,FALSE))</f>
        <v/>
      </c>
      <c r="AF78" s="267" t="str">
        <f>IFERROR(VLOOKUP(N78,【参考】数式用!$A$3:$N$59,14,FALSE),"")&amp;"_4_5"</f>
        <v>_4_5</v>
      </c>
      <c r="AG78" s="267" t="str">
        <f>IFERROR(VLOOKUP(N78,【参考】数式用!$A$3:$N$59,14,FALSE),"")&amp;"_6"</f>
        <v>_6</v>
      </c>
      <c r="AH78" s="268" t="str">
        <f>IFERROR(VLOOKUP(N78,【参考】数式用!$AI$2:$AJ$52, 2, FALSE), "")</f>
        <v/>
      </c>
      <c r="AI78" s="269" t="str">
        <f t="shared" si="7"/>
        <v/>
      </c>
      <c r="AJ78" s="270" t="str">
        <f t="shared" si="8"/>
        <v/>
      </c>
      <c r="AK78" s="54" t="str">
        <f t="shared" si="9"/>
        <v>R8</v>
      </c>
      <c r="AL78" s="54" t="str">
        <f t="shared" si="5"/>
        <v/>
      </c>
      <c r="AM78" s="55">
        <f>IF(O78="",Q78,IFERROR(IFERROR(ROUNDDOWN(Q78*VLOOKUP(N78,【参考】数式用!$A$5:$F$43,MATCH('別紙様式3-2（処遇改善加算　個票）'!P78,【参考】数式用!$C$4:$F$4,0)+2,FALSE)/VLOOKUP('別紙様式3-2（処遇改善加算　個票）'!N78,【参考】数式用!$A$5:$F$43,MATCH('別紙様式3-2（処遇改善加算　個票）'!O78,【参考】数式用!$C$4:$F$4,0)+2,FALSE),0),"")-Q78,""))</f>
        <v>0</v>
      </c>
      <c r="AN78" s="454">
        <f>IF(O78="",Y78,IFERROR(IFERROR(ROUNDDOWN(Y78*VLOOKUP(N78,【参考】数式用!$A$50:$I$88,MATCH('別紙様式3-2（処遇改善加算　個票）'!X78,【参考】数式用!$C$49:$I$49,0)+2,FALSE)/VLOOKUP('別紙様式3-2（処遇改善加算　個票）'!N78,【参考】数式用!$A$5:$F$43,MATCH('別紙様式3-2（処遇改善加算　個票）'!O78,【参考】数式用!$C$4:$F$4,0)+2,FALSE),0),"")-Y78,""))</f>
        <v>0</v>
      </c>
      <c r="AO78" s="454" t="str">
        <f t="shared" si="6"/>
        <v/>
      </c>
      <c r="AP78" s="483" t="str">
        <f>IF(AO78="","",ROUNDDOWN(Y78*VLOOKUP(N78,【参考】数式用!$V$50:$Y$88,MATCH('別紙様式3-2（処遇改善加算　個票）'!X78,【参考】数式用!$X$49:$Y$49,0)+2,FALSE),0))</f>
        <v/>
      </c>
      <c r="AQ78" s="40"/>
      <c r="AR78" s="40"/>
      <c r="AS78" s="40"/>
      <c r="AT78" s="40"/>
    </row>
    <row r="79" spans="1:46" customFormat="1" ht="40.15" customHeight="1">
      <c r="A79" s="56">
        <v>65</v>
      </c>
      <c r="B79" s="897" t="str">
        <f>IF(基本情報入力シート!C104="","",基本情報入力シート!C104)</f>
        <v/>
      </c>
      <c r="C79" s="898"/>
      <c r="D79" s="898"/>
      <c r="E79" s="898"/>
      <c r="F79" s="898"/>
      <c r="G79" s="898"/>
      <c r="H79" s="898"/>
      <c r="I79" s="899"/>
      <c r="J79" s="255" t="str">
        <f>IF(基本情報入力シート!M104="","",基本情報入力シート!M104)</f>
        <v/>
      </c>
      <c r="K79" s="256" t="str">
        <f>IF(基本情報入力シート!R104="","",基本情報入力シート!R104)</f>
        <v/>
      </c>
      <c r="L79" s="256" t="str">
        <f>IF(基本情報入力シート!W104="","",基本情報入力シート!W104)</f>
        <v/>
      </c>
      <c r="M79" s="255" t="str">
        <f>IF(基本情報入力シート!X104="","",基本情報入力シート!X104)</f>
        <v/>
      </c>
      <c r="N79" s="330" t="str">
        <f>IF(基本情報入力シート!Y104="","",基本情報入力シート!Y104)</f>
        <v/>
      </c>
      <c r="O79" s="445"/>
      <c r="P79" s="412"/>
      <c r="Q79" s="334"/>
      <c r="R79" s="405">
        <f t="shared" si="3"/>
        <v>0</v>
      </c>
      <c r="S79" s="57" t="str">
        <f>IFERROR(ROUNDDOWN(Q79*VLOOKUP(N79,【参考】数式用!$V$2:$AA$59,MATCH(P79,【参考】数式用!$X$4:$AA$4)+2,FALSE)*0.5, 0), "")</f>
        <v/>
      </c>
      <c r="T79" s="24"/>
      <c r="U79" s="896"/>
      <c r="V79" s="896"/>
      <c r="W79" s="380"/>
      <c r="X79" s="25"/>
      <c r="Y79" s="335"/>
      <c r="Z79" s="451">
        <f t="shared" si="4"/>
        <v>0</v>
      </c>
      <c r="AA79" s="58" t="str">
        <f>IFERROR(IF(X79="ー", "", ROUNDDOWN(Y79*VLOOKUP(N79,【参考】数式用!$V$2:$AG$52,MATCH(X79,【参考】数式用!$AB$4:$AG$4)+6,FALSE)*0.5, 0)), "")</f>
        <v/>
      </c>
      <c r="AB79" s="337"/>
      <c r="AC79" s="337"/>
      <c r="AD79" s="380"/>
      <c r="AE79" s="267" t="str">
        <f>IF(N79="","",VLOOKUP(N79,【参考】数式用!$A$3:$N$59,14,FALSE))</f>
        <v/>
      </c>
      <c r="AF79" s="267" t="str">
        <f>IFERROR(VLOOKUP(N79,【参考】数式用!$A$3:$N$59,14,FALSE),"")&amp;"_4_5"</f>
        <v>_4_5</v>
      </c>
      <c r="AG79" s="267" t="str">
        <f>IFERROR(VLOOKUP(N79,【参考】数式用!$A$3:$N$59,14,FALSE),"")&amp;"_6"</f>
        <v>_6</v>
      </c>
      <c r="AH79" s="268" t="str">
        <f>IFERROR(VLOOKUP(N79,【参考】数式用!$AI$2:$AJ$52, 2, FALSE), "")</f>
        <v/>
      </c>
      <c r="AI79" s="269" t="str">
        <f t="shared" ref="AI79:AI114" si="10">IF(OR(P79="処遇改善加算Ⅰ",P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J79" s="270" t="str">
        <f t="shared" ref="AJ79:AJ114" si="11">IF(OR(X79="処遇改善加算Ⅰイ",X79="処遇改善加算Ⅰロ",X79="処遇改善加算Ⅱイ",X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K79" s="54" t="str">
        <f t="shared" si="9"/>
        <v>R8</v>
      </c>
      <c r="AL79" s="54" t="str">
        <f t="shared" si="5"/>
        <v/>
      </c>
      <c r="AM79" s="55">
        <f>IF(O79="",Q79,IFERROR(IFERROR(ROUNDDOWN(Q79*VLOOKUP(N79,【参考】数式用!$A$5:$F$43,MATCH('別紙様式3-2（処遇改善加算　個票）'!P79,【参考】数式用!$C$4:$F$4,0)+2,FALSE)/VLOOKUP('別紙様式3-2（処遇改善加算　個票）'!N79,【参考】数式用!$A$5:$F$43,MATCH('別紙様式3-2（処遇改善加算　個票）'!O79,【参考】数式用!$C$4:$F$4,0)+2,FALSE),0),"")-Q79,""))</f>
        <v>0</v>
      </c>
      <c r="AN79" s="454">
        <f>IF(O79="",Y79,IFERROR(IFERROR(ROUNDDOWN(Y79*VLOOKUP(N79,【参考】数式用!$A$50:$I$88,MATCH('別紙様式3-2（処遇改善加算　個票）'!X79,【参考】数式用!$C$49:$I$49,0)+2,FALSE)/VLOOKUP('別紙様式3-2（処遇改善加算　個票）'!N79,【参考】数式用!$A$5:$F$43,MATCH('別紙様式3-2（処遇改善加算　個票）'!O79,【参考】数式用!$C$4:$F$4,0)+2,FALSE),0),"")-Y79,""))</f>
        <v>0</v>
      </c>
      <c r="AO79" s="454" t="str">
        <f t="shared" si="6"/>
        <v/>
      </c>
      <c r="AP79" s="483" t="str">
        <f>IF(AO79="","",ROUNDDOWN(Y79*VLOOKUP(N79,【参考】数式用!$V$50:$Y$88,MATCH('別紙様式3-2（処遇改善加算　個票）'!X79,【参考】数式用!$X$49:$Y$49,0)+2,FALSE),0))</f>
        <v/>
      </c>
      <c r="AQ79" s="40"/>
      <c r="AR79" s="40"/>
      <c r="AS79" s="40"/>
      <c r="AT79" s="40"/>
    </row>
    <row r="80" spans="1:46" customFormat="1" ht="40.15" customHeight="1">
      <c r="A80" s="56">
        <v>66</v>
      </c>
      <c r="B80" s="897" t="str">
        <f>IF(基本情報入力シート!C105="","",基本情報入力シート!C105)</f>
        <v/>
      </c>
      <c r="C80" s="898"/>
      <c r="D80" s="898"/>
      <c r="E80" s="898"/>
      <c r="F80" s="898"/>
      <c r="G80" s="898"/>
      <c r="H80" s="898"/>
      <c r="I80" s="899"/>
      <c r="J80" s="255" t="str">
        <f>IF(基本情報入力シート!M105="","",基本情報入力シート!M105)</f>
        <v/>
      </c>
      <c r="K80" s="256" t="str">
        <f>IF(基本情報入力シート!R105="","",基本情報入力シート!R105)</f>
        <v/>
      </c>
      <c r="L80" s="256" t="str">
        <f>IF(基本情報入力シート!W105="","",基本情報入力シート!W105)</f>
        <v/>
      </c>
      <c r="M80" s="255" t="str">
        <f>IF(基本情報入力シート!X105="","",基本情報入力シート!X105)</f>
        <v/>
      </c>
      <c r="N80" s="330" t="str">
        <f>IF(基本情報入力シート!Y105="","",基本情報入力シート!Y105)</f>
        <v/>
      </c>
      <c r="O80" s="445"/>
      <c r="P80" s="412"/>
      <c r="Q80" s="334"/>
      <c r="R80" s="405">
        <f t="shared" ref="R80:R114" si="12">IF(AM80&lt;0,"",AM80)</f>
        <v>0</v>
      </c>
      <c r="S80" s="57" t="str">
        <f>IFERROR(ROUNDDOWN(Q80*VLOOKUP(N80,【参考】数式用!$V$2:$AA$59,MATCH(P80,【参考】数式用!$X$4:$AA$4)+2,FALSE)*0.5, 0), "")</f>
        <v/>
      </c>
      <c r="T80" s="24"/>
      <c r="U80" s="896"/>
      <c r="V80" s="896"/>
      <c r="W80" s="380"/>
      <c r="X80" s="25"/>
      <c r="Y80" s="335"/>
      <c r="Z80" s="451">
        <f t="shared" ref="Z80:Z114" si="13">IF(AN80&lt;0,"",AN80)</f>
        <v>0</v>
      </c>
      <c r="AA80" s="58" t="str">
        <f>IFERROR(IF(X80="ー", "", ROUNDDOWN(Y80*VLOOKUP(N80,【参考】数式用!$V$2:$AG$52,MATCH(X80,【参考】数式用!$AB$4:$AG$4)+6,FALSE)*0.5, 0)), "")</f>
        <v/>
      </c>
      <c r="AB80" s="337"/>
      <c r="AC80" s="337"/>
      <c r="AD80" s="380"/>
      <c r="AE80" s="267" t="str">
        <f>IF(N80="","",VLOOKUP(N80,【参考】数式用!$A$3:$N$59,14,FALSE))</f>
        <v/>
      </c>
      <c r="AF80" s="267" t="str">
        <f>IFERROR(VLOOKUP(N80,【参考】数式用!$A$3:$N$59,14,FALSE),"")&amp;"_4_5"</f>
        <v>_4_5</v>
      </c>
      <c r="AG80" s="267" t="str">
        <f>IFERROR(VLOOKUP(N80,【参考】数式用!$A$3:$N$59,14,FALSE),"")&amp;"_6"</f>
        <v>_6</v>
      </c>
      <c r="AH80" s="268" t="str">
        <f>IFERROR(VLOOKUP(N80,【参考】数式用!$AI$2:$AJ$52, 2, FALSE), "")</f>
        <v/>
      </c>
      <c r="AI80" s="269" t="str">
        <f t="shared" si="10"/>
        <v/>
      </c>
      <c r="AJ80" s="270" t="str">
        <f t="shared" si="11"/>
        <v/>
      </c>
      <c r="AK80" s="54" t="str">
        <f t="shared" ref="AK80:AK114" si="14">N80&amp;"R8"</f>
        <v>R8</v>
      </c>
      <c r="AL80" s="54" t="str">
        <f t="shared" ref="AL80:AL114" si="15">IF(AND(N80&lt;&gt;"",N80&lt;&gt;"計画相談支援",N80&lt;&gt;"地域相談支援（地域定着支援）",N80&lt;&gt;"地域相談支援（地域移行支援）",N80&lt;&gt;"障害児相談支援"),"N列に色付け","")</f>
        <v/>
      </c>
      <c r="AM80" s="55">
        <f>IF(O80="",Q80,IFERROR(IFERROR(ROUNDDOWN(Q80*VLOOKUP(N80,【参考】数式用!$A$5:$F$43,MATCH('別紙様式3-2（処遇改善加算　個票）'!P80,【参考】数式用!$C$4:$F$4,0)+2,FALSE)/VLOOKUP('別紙様式3-2（処遇改善加算　個票）'!N80,【参考】数式用!$A$5:$F$43,MATCH('別紙様式3-2（処遇改善加算　個票）'!O80,【参考】数式用!$C$4:$F$4,0)+2,FALSE),0),"")-Q80,""))</f>
        <v>0</v>
      </c>
      <c r="AN80" s="454">
        <f>IF(O80="",Y80,IFERROR(IFERROR(ROUNDDOWN(Y80*VLOOKUP(N80,【参考】数式用!$A$50:$I$88,MATCH('別紙様式3-2（処遇改善加算　個票）'!X80,【参考】数式用!$C$49:$I$49,0)+2,FALSE)/VLOOKUP('別紙様式3-2（処遇改善加算　個票）'!N80,【参考】数式用!$A$5:$F$43,MATCH('別紙様式3-2（処遇改善加算　個票）'!O80,【参考】数式用!$C$4:$F$4,0)+2,FALSE),0),"")-Y80,""))</f>
        <v>0</v>
      </c>
      <c r="AO80" s="454" t="str">
        <f t="shared" ref="AO80:AO114" si="16">IF(OR(X80="処遇改善加算Ⅰロ",X80="処遇改善加算Ⅱロ"),"対象","")</f>
        <v/>
      </c>
      <c r="AP80" s="483" t="str">
        <f>IF(AO80="","",ROUNDDOWN(Y80*VLOOKUP(N80,【参考】数式用!$V$50:$Y$88,MATCH('別紙様式3-2（処遇改善加算　個票）'!X80,【参考】数式用!$X$49:$Y$49,0)+2,FALSE),0))</f>
        <v/>
      </c>
      <c r="AQ80" s="40"/>
      <c r="AR80" s="40"/>
      <c r="AS80" s="40"/>
      <c r="AT80" s="40"/>
    </row>
    <row r="81" spans="1:46" customFormat="1" ht="40.15" customHeight="1">
      <c r="A81" s="56">
        <v>67</v>
      </c>
      <c r="B81" s="897" t="str">
        <f>IF(基本情報入力シート!C106="","",基本情報入力シート!C106)</f>
        <v/>
      </c>
      <c r="C81" s="898"/>
      <c r="D81" s="898"/>
      <c r="E81" s="898"/>
      <c r="F81" s="898"/>
      <c r="G81" s="898"/>
      <c r="H81" s="898"/>
      <c r="I81" s="899"/>
      <c r="J81" s="255" t="str">
        <f>IF(基本情報入力シート!M106="","",基本情報入力シート!M106)</f>
        <v/>
      </c>
      <c r="K81" s="256" t="str">
        <f>IF(基本情報入力シート!R106="","",基本情報入力シート!R106)</f>
        <v/>
      </c>
      <c r="L81" s="256" t="str">
        <f>IF(基本情報入力シート!W106="","",基本情報入力シート!W106)</f>
        <v/>
      </c>
      <c r="M81" s="255" t="str">
        <f>IF(基本情報入力シート!X106="","",基本情報入力シート!X106)</f>
        <v/>
      </c>
      <c r="N81" s="330" t="str">
        <f>IF(基本情報入力シート!Y106="","",基本情報入力シート!Y106)</f>
        <v/>
      </c>
      <c r="O81" s="445"/>
      <c r="P81" s="412"/>
      <c r="Q81" s="334"/>
      <c r="R81" s="405">
        <f t="shared" si="12"/>
        <v>0</v>
      </c>
      <c r="S81" s="57" t="str">
        <f>IFERROR(ROUNDDOWN(Q81*VLOOKUP(N81,【参考】数式用!$V$2:$AA$59,MATCH(P81,【参考】数式用!$X$4:$AA$4)+2,FALSE)*0.5, 0), "")</f>
        <v/>
      </c>
      <c r="T81" s="24"/>
      <c r="U81" s="896"/>
      <c r="V81" s="896"/>
      <c r="W81" s="380"/>
      <c r="X81" s="25"/>
      <c r="Y81" s="335"/>
      <c r="Z81" s="451">
        <f t="shared" si="13"/>
        <v>0</v>
      </c>
      <c r="AA81" s="58" t="str">
        <f>IFERROR(IF(X81="ー", "", ROUNDDOWN(Y81*VLOOKUP(N81,【参考】数式用!$V$2:$AG$52,MATCH(X81,【参考】数式用!$AB$4:$AG$4)+6,FALSE)*0.5, 0)), "")</f>
        <v/>
      </c>
      <c r="AB81" s="337"/>
      <c r="AC81" s="337"/>
      <c r="AD81" s="380"/>
      <c r="AE81" s="267" t="str">
        <f>IF(N81="","",VLOOKUP(N81,【参考】数式用!$A$3:$N$59,14,FALSE))</f>
        <v/>
      </c>
      <c r="AF81" s="267" t="str">
        <f>IFERROR(VLOOKUP(N81,【参考】数式用!$A$3:$N$59,14,FALSE),"")&amp;"_4_5"</f>
        <v>_4_5</v>
      </c>
      <c r="AG81" s="267" t="str">
        <f>IFERROR(VLOOKUP(N81,【参考】数式用!$A$3:$N$59,14,FALSE),"")&amp;"_6"</f>
        <v>_6</v>
      </c>
      <c r="AH81" s="268" t="str">
        <f>IFERROR(VLOOKUP(N81,【参考】数式用!$AI$2:$AJ$52, 2, FALSE), "")</f>
        <v/>
      </c>
      <c r="AI81" s="269" t="str">
        <f t="shared" si="10"/>
        <v/>
      </c>
      <c r="AJ81" s="270" t="str">
        <f t="shared" si="11"/>
        <v/>
      </c>
      <c r="AK81" s="54" t="str">
        <f t="shared" si="14"/>
        <v>R8</v>
      </c>
      <c r="AL81" s="54" t="str">
        <f t="shared" si="15"/>
        <v/>
      </c>
      <c r="AM81" s="55">
        <f>IF(O81="",Q81,IFERROR(IFERROR(ROUNDDOWN(Q81*VLOOKUP(N81,【参考】数式用!$A$5:$F$43,MATCH('別紙様式3-2（処遇改善加算　個票）'!P81,【参考】数式用!$C$4:$F$4,0)+2,FALSE)/VLOOKUP('別紙様式3-2（処遇改善加算　個票）'!N81,【参考】数式用!$A$5:$F$43,MATCH('別紙様式3-2（処遇改善加算　個票）'!O81,【参考】数式用!$C$4:$F$4,0)+2,FALSE),0),"")-Q81,""))</f>
        <v>0</v>
      </c>
      <c r="AN81" s="454">
        <f>IF(O81="",Y81,IFERROR(IFERROR(ROUNDDOWN(Y81*VLOOKUP(N81,【参考】数式用!$A$50:$I$88,MATCH('別紙様式3-2（処遇改善加算　個票）'!X81,【参考】数式用!$C$49:$I$49,0)+2,FALSE)/VLOOKUP('別紙様式3-2（処遇改善加算　個票）'!N81,【参考】数式用!$A$5:$F$43,MATCH('別紙様式3-2（処遇改善加算　個票）'!O81,【参考】数式用!$C$4:$F$4,0)+2,FALSE),0),"")-Y81,""))</f>
        <v>0</v>
      </c>
      <c r="AO81" s="454" t="str">
        <f t="shared" si="16"/>
        <v/>
      </c>
      <c r="AP81" s="483" t="str">
        <f>IF(AO81="","",ROUNDDOWN(Y81*VLOOKUP(N81,【参考】数式用!$V$50:$Y$88,MATCH('別紙様式3-2（処遇改善加算　個票）'!X81,【参考】数式用!$X$49:$Y$49,0)+2,FALSE),0))</f>
        <v/>
      </c>
      <c r="AQ81" s="40"/>
      <c r="AR81" s="40"/>
      <c r="AS81" s="40"/>
      <c r="AT81" s="40"/>
    </row>
    <row r="82" spans="1:46" customFormat="1" ht="40.15" customHeight="1">
      <c r="A82" s="56">
        <v>68</v>
      </c>
      <c r="B82" s="897" t="str">
        <f>IF(基本情報入力シート!C107="","",基本情報入力シート!C107)</f>
        <v/>
      </c>
      <c r="C82" s="898"/>
      <c r="D82" s="898"/>
      <c r="E82" s="898"/>
      <c r="F82" s="898"/>
      <c r="G82" s="898"/>
      <c r="H82" s="898"/>
      <c r="I82" s="899"/>
      <c r="J82" s="255" t="str">
        <f>IF(基本情報入力シート!M107="","",基本情報入力シート!M107)</f>
        <v/>
      </c>
      <c r="K82" s="256" t="str">
        <f>IF(基本情報入力シート!R107="","",基本情報入力シート!R107)</f>
        <v/>
      </c>
      <c r="L82" s="256" t="str">
        <f>IF(基本情報入力シート!W107="","",基本情報入力シート!W107)</f>
        <v/>
      </c>
      <c r="M82" s="255" t="str">
        <f>IF(基本情報入力シート!X107="","",基本情報入力シート!X107)</f>
        <v/>
      </c>
      <c r="N82" s="330" t="str">
        <f>IF(基本情報入力シート!Y107="","",基本情報入力シート!Y107)</f>
        <v/>
      </c>
      <c r="O82" s="445"/>
      <c r="P82" s="412"/>
      <c r="Q82" s="334"/>
      <c r="R82" s="405">
        <f t="shared" si="12"/>
        <v>0</v>
      </c>
      <c r="S82" s="57" t="str">
        <f>IFERROR(ROUNDDOWN(Q82*VLOOKUP(N82,【参考】数式用!$V$2:$AA$59,MATCH(P82,【参考】数式用!$X$4:$AA$4)+2,FALSE)*0.5, 0), "")</f>
        <v/>
      </c>
      <c r="T82" s="24"/>
      <c r="U82" s="896"/>
      <c r="V82" s="896"/>
      <c r="W82" s="380"/>
      <c r="X82" s="25"/>
      <c r="Y82" s="335"/>
      <c r="Z82" s="451">
        <f t="shared" si="13"/>
        <v>0</v>
      </c>
      <c r="AA82" s="58" t="str">
        <f>IFERROR(IF(X82="ー", "", ROUNDDOWN(Y82*VLOOKUP(N82,【参考】数式用!$V$2:$AG$52,MATCH(X82,【参考】数式用!$AB$4:$AG$4)+6,FALSE)*0.5, 0)), "")</f>
        <v/>
      </c>
      <c r="AB82" s="337"/>
      <c r="AC82" s="337"/>
      <c r="AD82" s="380"/>
      <c r="AE82" s="267" t="str">
        <f>IF(N82="","",VLOOKUP(N82,【参考】数式用!$A$3:$N$59,14,FALSE))</f>
        <v/>
      </c>
      <c r="AF82" s="267" t="str">
        <f>IFERROR(VLOOKUP(N82,【参考】数式用!$A$3:$N$59,14,FALSE),"")&amp;"_4_5"</f>
        <v>_4_5</v>
      </c>
      <c r="AG82" s="267" t="str">
        <f>IFERROR(VLOOKUP(N82,【参考】数式用!$A$3:$N$59,14,FALSE),"")&amp;"_6"</f>
        <v>_6</v>
      </c>
      <c r="AH82" s="268" t="str">
        <f>IFERROR(VLOOKUP(N82,【参考】数式用!$AI$2:$AJ$52, 2, FALSE), "")</f>
        <v/>
      </c>
      <c r="AI82" s="269" t="str">
        <f t="shared" si="10"/>
        <v/>
      </c>
      <c r="AJ82" s="270" t="str">
        <f t="shared" si="11"/>
        <v/>
      </c>
      <c r="AK82" s="54" t="str">
        <f t="shared" si="14"/>
        <v>R8</v>
      </c>
      <c r="AL82" s="54" t="str">
        <f t="shared" si="15"/>
        <v/>
      </c>
      <c r="AM82" s="55">
        <f>IF(O82="",Q82,IFERROR(IFERROR(ROUNDDOWN(Q82*VLOOKUP(N82,【参考】数式用!$A$5:$F$43,MATCH('別紙様式3-2（処遇改善加算　個票）'!P82,【参考】数式用!$C$4:$F$4,0)+2,FALSE)/VLOOKUP('別紙様式3-2（処遇改善加算　個票）'!N82,【参考】数式用!$A$5:$F$43,MATCH('別紙様式3-2（処遇改善加算　個票）'!O82,【参考】数式用!$C$4:$F$4,0)+2,FALSE),0),"")-Q82,""))</f>
        <v>0</v>
      </c>
      <c r="AN82" s="454">
        <f>IF(O82="",Y82,IFERROR(IFERROR(ROUNDDOWN(Y82*VLOOKUP(N82,【参考】数式用!$A$50:$I$88,MATCH('別紙様式3-2（処遇改善加算　個票）'!X82,【参考】数式用!$C$49:$I$49,0)+2,FALSE)/VLOOKUP('別紙様式3-2（処遇改善加算　個票）'!N82,【参考】数式用!$A$5:$F$43,MATCH('別紙様式3-2（処遇改善加算　個票）'!O82,【参考】数式用!$C$4:$F$4,0)+2,FALSE),0),"")-Y82,""))</f>
        <v>0</v>
      </c>
      <c r="AO82" s="454" t="str">
        <f t="shared" si="16"/>
        <v/>
      </c>
      <c r="AP82" s="483" t="str">
        <f>IF(AO82="","",ROUNDDOWN(Y82*VLOOKUP(N82,【参考】数式用!$V$50:$Y$88,MATCH('別紙様式3-2（処遇改善加算　個票）'!X82,【参考】数式用!$X$49:$Y$49,0)+2,FALSE),0))</f>
        <v/>
      </c>
      <c r="AQ82" s="40"/>
      <c r="AR82" s="40"/>
      <c r="AS82" s="40"/>
      <c r="AT82" s="40"/>
    </row>
    <row r="83" spans="1:46" customFormat="1" ht="40.15" customHeight="1">
      <c r="A83" s="56">
        <v>69</v>
      </c>
      <c r="B83" s="897" t="str">
        <f>IF(基本情報入力シート!C108="","",基本情報入力シート!C108)</f>
        <v/>
      </c>
      <c r="C83" s="898"/>
      <c r="D83" s="898"/>
      <c r="E83" s="898"/>
      <c r="F83" s="898"/>
      <c r="G83" s="898"/>
      <c r="H83" s="898"/>
      <c r="I83" s="899"/>
      <c r="J83" s="255" t="str">
        <f>IF(基本情報入力シート!M108="","",基本情報入力シート!M108)</f>
        <v/>
      </c>
      <c r="K83" s="256" t="str">
        <f>IF(基本情報入力シート!R108="","",基本情報入力シート!R108)</f>
        <v/>
      </c>
      <c r="L83" s="256" t="str">
        <f>IF(基本情報入力シート!W108="","",基本情報入力シート!W108)</f>
        <v/>
      </c>
      <c r="M83" s="255" t="str">
        <f>IF(基本情報入力シート!X108="","",基本情報入力シート!X108)</f>
        <v/>
      </c>
      <c r="N83" s="330" t="str">
        <f>IF(基本情報入力シート!Y108="","",基本情報入力シート!Y108)</f>
        <v/>
      </c>
      <c r="O83" s="445"/>
      <c r="P83" s="412"/>
      <c r="Q83" s="334"/>
      <c r="R83" s="405">
        <f t="shared" si="12"/>
        <v>0</v>
      </c>
      <c r="S83" s="57" t="str">
        <f>IFERROR(ROUNDDOWN(Q83*VLOOKUP(N83,【参考】数式用!$V$2:$AA$59,MATCH(P83,【参考】数式用!$X$4:$AA$4)+2,FALSE)*0.5, 0), "")</f>
        <v/>
      </c>
      <c r="T83" s="24"/>
      <c r="U83" s="896"/>
      <c r="V83" s="896"/>
      <c r="W83" s="380"/>
      <c r="X83" s="25"/>
      <c r="Y83" s="335"/>
      <c r="Z83" s="451">
        <f t="shared" si="13"/>
        <v>0</v>
      </c>
      <c r="AA83" s="58" t="str">
        <f>IFERROR(IF(X83="ー", "", ROUNDDOWN(Y83*VLOOKUP(N83,【参考】数式用!$V$2:$AG$52,MATCH(X83,【参考】数式用!$AB$4:$AG$4)+6,FALSE)*0.5, 0)), "")</f>
        <v/>
      </c>
      <c r="AB83" s="337"/>
      <c r="AC83" s="337"/>
      <c r="AD83" s="380"/>
      <c r="AE83" s="267" t="str">
        <f>IF(N83="","",VLOOKUP(N83,【参考】数式用!$A$3:$N$59,14,FALSE))</f>
        <v/>
      </c>
      <c r="AF83" s="267" t="str">
        <f>IFERROR(VLOOKUP(N83,【参考】数式用!$A$3:$N$59,14,FALSE),"")&amp;"_4_5"</f>
        <v>_4_5</v>
      </c>
      <c r="AG83" s="267" t="str">
        <f>IFERROR(VLOOKUP(N83,【参考】数式用!$A$3:$N$59,14,FALSE),"")&amp;"_6"</f>
        <v>_6</v>
      </c>
      <c r="AH83" s="268" t="str">
        <f>IFERROR(VLOOKUP(N83,【参考】数式用!$AI$2:$AJ$52, 2, FALSE), "")</f>
        <v/>
      </c>
      <c r="AI83" s="269" t="str">
        <f t="shared" si="10"/>
        <v/>
      </c>
      <c r="AJ83" s="270" t="str">
        <f t="shared" si="11"/>
        <v/>
      </c>
      <c r="AK83" s="54" t="str">
        <f t="shared" si="14"/>
        <v>R8</v>
      </c>
      <c r="AL83" s="54" t="str">
        <f t="shared" si="15"/>
        <v/>
      </c>
      <c r="AM83" s="55">
        <f>IF(O83="",Q83,IFERROR(IFERROR(ROUNDDOWN(Q83*VLOOKUP(N83,【参考】数式用!$A$5:$F$43,MATCH('別紙様式3-2（処遇改善加算　個票）'!P83,【参考】数式用!$C$4:$F$4,0)+2,FALSE)/VLOOKUP('別紙様式3-2（処遇改善加算　個票）'!N83,【参考】数式用!$A$5:$F$43,MATCH('別紙様式3-2（処遇改善加算　個票）'!O83,【参考】数式用!$C$4:$F$4,0)+2,FALSE),0),"")-Q83,""))</f>
        <v>0</v>
      </c>
      <c r="AN83" s="454">
        <f>IF(O83="",Y83,IFERROR(IFERROR(ROUNDDOWN(Y83*VLOOKUP(N83,【参考】数式用!$A$50:$I$88,MATCH('別紙様式3-2（処遇改善加算　個票）'!X83,【参考】数式用!$C$49:$I$49,0)+2,FALSE)/VLOOKUP('別紙様式3-2（処遇改善加算　個票）'!N83,【参考】数式用!$A$5:$F$43,MATCH('別紙様式3-2（処遇改善加算　個票）'!O83,【参考】数式用!$C$4:$F$4,0)+2,FALSE),0),"")-Y83,""))</f>
        <v>0</v>
      </c>
      <c r="AO83" s="454" t="str">
        <f t="shared" si="16"/>
        <v/>
      </c>
      <c r="AP83" s="483" t="str">
        <f>IF(AO83="","",ROUNDDOWN(Y83*VLOOKUP(N83,【参考】数式用!$V$50:$Y$88,MATCH('別紙様式3-2（処遇改善加算　個票）'!X83,【参考】数式用!$X$49:$Y$49,0)+2,FALSE),0))</f>
        <v/>
      </c>
      <c r="AQ83" s="40"/>
      <c r="AR83" s="40"/>
      <c r="AS83" s="40"/>
      <c r="AT83" s="40"/>
    </row>
    <row r="84" spans="1:46" customFormat="1" ht="40.15" customHeight="1">
      <c r="A84" s="56">
        <v>70</v>
      </c>
      <c r="B84" s="897" t="str">
        <f>IF(基本情報入力シート!C109="","",基本情報入力シート!C109)</f>
        <v/>
      </c>
      <c r="C84" s="898"/>
      <c r="D84" s="898"/>
      <c r="E84" s="898"/>
      <c r="F84" s="898"/>
      <c r="G84" s="898"/>
      <c r="H84" s="898"/>
      <c r="I84" s="899"/>
      <c r="J84" s="255" t="str">
        <f>IF(基本情報入力シート!M109="","",基本情報入力シート!M109)</f>
        <v/>
      </c>
      <c r="K84" s="256" t="str">
        <f>IF(基本情報入力シート!R109="","",基本情報入力シート!R109)</f>
        <v/>
      </c>
      <c r="L84" s="256" t="str">
        <f>IF(基本情報入力シート!W109="","",基本情報入力シート!W109)</f>
        <v/>
      </c>
      <c r="M84" s="255" t="str">
        <f>IF(基本情報入力シート!X109="","",基本情報入力シート!X109)</f>
        <v/>
      </c>
      <c r="N84" s="330" t="str">
        <f>IF(基本情報入力シート!Y109="","",基本情報入力シート!Y109)</f>
        <v/>
      </c>
      <c r="O84" s="445"/>
      <c r="P84" s="412"/>
      <c r="Q84" s="334"/>
      <c r="R84" s="405">
        <f t="shared" si="12"/>
        <v>0</v>
      </c>
      <c r="S84" s="57" t="str">
        <f>IFERROR(ROUNDDOWN(Q84*VLOOKUP(N84,【参考】数式用!$V$2:$AA$59,MATCH(P84,【参考】数式用!$X$4:$AA$4)+2,FALSE)*0.5, 0), "")</f>
        <v/>
      </c>
      <c r="T84" s="24"/>
      <c r="U84" s="896"/>
      <c r="V84" s="896"/>
      <c r="W84" s="380"/>
      <c r="X84" s="25"/>
      <c r="Y84" s="335"/>
      <c r="Z84" s="451">
        <f t="shared" si="13"/>
        <v>0</v>
      </c>
      <c r="AA84" s="58" t="str">
        <f>IFERROR(IF(X84="ー", "", ROUNDDOWN(Y84*VLOOKUP(N84,【参考】数式用!$V$2:$AG$52,MATCH(X84,【参考】数式用!$AB$4:$AG$4)+6,FALSE)*0.5, 0)), "")</f>
        <v/>
      </c>
      <c r="AB84" s="337"/>
      <c r="AC84" s="337"/>
      <c r="AD84" s="380"/>
      <c r="AE84" s="267" t="str">
        <f>IF(N84="","",VLOOKUP(N84,【参考】数式用!$A$3:$N$59,14,FALSE))</f>
        <v/>
      </c>
      <c r="AF84" s="267" t="str">
        <f>IFERROR(VLOOKUP(N84,【参考】数式用!$A$3:$N$59,14,FALSE),"")&amp;"_4_5"</f>
        <v>_4_5</v>
      </c>
      <c r="AG84" s="267" t="str">
        <f>IFERROR(VLOOKUP(N84,【参考】数式用!$A$3:$N$59,14,FALSE),"")&amp;"_6"</f>
        <v>_6</v>
      </c>
      <c r="AH84" s="268" t="str">
        <f>IFERROR(VLOOKUP(N84,【参考】数式用!$AI$2:$AJ$52, 2, FALSE), "")</f>
        <v/>
      </c>
      <c r="AI84" s="269" t="str">
        <f t="shared" si="10"/>
        <v/>
      </c>
      <c r="AJ84" s="270" t="str">
        <f t="shared" si="11"/>
        <v/>
      </c>
      <c r="AK84" s="54" t="str">
        <f t="shared" si="14"/>
        <v>R8</v>
      </c>
      <c r="AL84" s="54" t="str">
        <f t="shared" si="15"/>
        <v/>
      </c>
      <c r="AM84" s="55">
        <f>IF(O84="",Q84,IFERROR(IFERROR(ROUNDDOWN(Q84*VLOOKUP(N84,【参考】数式用!$A$5:$F$43,MATCH('別紙様式3-2（処遇改善加算　個票）'!P84,【参考】数式用!$C$4:$F$4,0)+2,FALSE)/VLOOKUP('別紙様式3-2（処遇改善加算　個票）'!N84,【参考】数式用!$A$5:$F$43,MATCH('別紙様式3-2（処遇改善加算　個票）'!O84,【参考】数式用!$C$4:$F$4,0)+2,FALSE),0),"")-Q84,""))</f>
        <v>0</v>
      </c>
      <c r="AN84" s="454">
        <f>IF(O84="",Y84,IFERROR(IFERROR(ROUNDDOWN(Y84*VLOOKUP(N84,【参考】数式用!$A$50:$I$88,MATCH('別紙様式3-2（処遇改善加算　個票）'!X84,【参考】数式用!$C$49:$I$49,0)+2,FALSE)/VLOOKUP('別紙様式3-2（処遇改善加算　個票）'!N84,【参考】数式用!$A$5:$F$43,MATCH('別紙様式3-2（処遇改善加算　個票）'!O84,【参考】数式用!$C$4:$F$4,0)+2,FALSE),0),"")-Y84,""))</f>
        <v>0</v>
      </c>
      <c r="AO84" s="454" t="str">
        <f t="shared" si="16"/>
        <v/>
      </c>
      <c r="AP84" s="483" t="str">
        <f>IF(AO84="","",ROUNDDOWN(Y84*VLOOKUP(N84,【参考】数式用!$V$50:$Y$88,MATCH('別紙様式3-2（処遇改善加算　個票）'!X84,【参考】数式用!$X$49:$Y$49,0)+2,FALSE),0))</f>
        <v/>
      </c>
      <c r="AQ84" s="40"/>
      <c r="AR84" s="40"/>
      <c r="AS84" s="40"/>
      <c r="AT84" s="40"/>
    </row>
    <row r="85" spans="1:46" customFormat="1" ht="40.15" customHeight="1">
      <c r="A85" s="56">
        <v>71</v>
      </c>
      <c r="B85" s="897" t="str">
        <f>IF(基本情報入力シート!C110="","",基本情報入力シート!C110)</f>
        <v/>
      </c>
      <c r="C85" s="898"/>
      <c r="D85" s="898"/>
      <c r="E85" s="898"/>
      <c r="F85" s="898"/>
      <c r="G85" s="898"/>
      <c r="H85" s="898"/>
      <c r="I85" s="899"/>
      <c r="J85" s="255" t="str">
        <f>IF(基本情報入力シート!M110="","",基本情報入力シート!M110)</f>
        <v/>
      </c>
      <c r="K85" s="256" t="str">
        <f>IF(基本情報入力シート!R110="","",基本情報入力シート!R110)</f>
        <v/>
      </c>
      <c r="L85" s="256" t="str">
        <f>IF(基本情報入力シート!W110="","",基本情報入力シート!W110)</f>
        <v/>
      </c>
      <c r="M85" s="255" t="str">
        <f>IF(基本情報入力シート!X110="","",基本情報入力シート!X110)</f>
        <v/>
      </c>
      <c r="N85" s="330" t="str">
        <f>IF(基本情報入力シート!Y110="","",基本情報入力シート!Y110)</f>
        <v/>
      </c>
      <c r="O85" s="445"/>
      <c r="P85" s="412"/>
      <c r="Q85" s="334"/>
      <c r="R85" s="405">
        <f t="shared" si="12"/>
        <v>0</v>
      </c>
      <c r="S85" s="57" t="str">
        <f>IFERROR(ROUNDDOWN(Q85*VLOOKUP(N85,【参考】数式用!$V$2:$AA$59,MATCH(P85,【参考】数式用!$X$4:$AA$4)+2,FALSE)*0.5, 0), "")</f>
        <v/>
      </c>
      <c r="T85" s="24"/>
      <c r="U85" s="896"/>
      <c r="V85" s="896"/>
      <c r="W85" s="380"/>
      <c r="X85" s="25"/>
      <c r="Y85" s="335"/>
      <c r="Z85" s="451">
        <f t="shared" si="13"/>
        <v>0</v>
      </c>
      <c r="AA85" s="58" t="str">
        <f>IFERROR(IF(X85="ー", "", ROUNDDOWN(Y85*VLOOKUP(N85,【参考】数式用!$V$2:$AG$52,MATCH(X85,【参考】数式用!$AB$4:$AG$4)+6,FALSE)*0.5, 0)), "")</f>
        <v/>
      </c>
      <c r="AB85" s="337"/>
      <c r="AC85" s="337"/>
      <c r="AD85" s="380"/>
      <c r="AE85" s="267" t="str">
        <f>IF(N85="","",VLOOKUP(N85,【参考】数式用!$A$3:$N$59,14,FALSE))</f>
        <v/>
      </c>
      <c r="AF85" s="267" t="str">
        <f>IFERROR(VLOOKUP(N85,【参考】数式用!$A$3:$N$59,14,FALSE),"")&amp;"_4_5"</f>
        <v>_4_5</v>
      </c>
      <c r="AG85" s="267" t="str">
        <f>IFERROR(VLOOKUP(N85,【参考】数式用!$A$3:$N$59,14,FALSE),"")&amp;"_6"</f>
        <v>_6</v>
      </c>
      <c r="AH85" s="268" t="str">
        <f>IFERROR(VLOOKUP(N85,【参考】数式用!$AI$2:$AJ$52, 2, FALSE), "")</f>
        <v/>
      </c>
      <c r="AI85" s="269" t="str">
        <f t="shared" si="10"/>
        <v/>
      </c>
      <c r="AJ85" s="270" t="str">
        <f t="shared" si="11"/>
        <v/>
      </c>
      <c r="AK85" s="54" t="str">
        <f t="shared" si="14"/>
        <v>R8</v>
      </c>
      <c r="AL85" s="54" t="str">
        <f t="shared" si="15"/>
        <v/>
      </c>
      <c r="AM85" s="55">
        <f>IF(O85="",Q85,IFERROR(IFERROR(ROUNDDOWN(Q85*VLOOKUP(N85,【参考】数式用!$A$5:$F$43,MATCH('別紙様式3-2（処遇改善加算　個票）'!P85,【参考】数式用!$C$4:$F$4,0)+2,FALSE)/VLOOKUP('別紙様式3-2（処遇改善加算　個票）'!N85,【参考】数式用!$A$5:$F$43,MATCH('別紙様式3-2（処遇改善加算　個票）'!O85,【参考】数式用!$C$4:$F$4,0)+2,FALSE),0),"")-Q85,""))</f>
        <v>0</v>
      </c>
      <c r="AN85" s="454">
        <f>IF(O85="",Y85,IFERROR(IFERROR(ROUNDDOWN(Y85*VLOOKUP(N85,【参考】数式用!$A$50:$I$88,MATCH('別紙様式3-2（処遇改善加算　個票）'!X85,【参考】数式用!$C$49:$I$49,0)+2,FALSE)/VLOOKUP('別紙様式3-2（処遇改善加算　個票）'!N85,【参考】数式用!$A$5:$F$43,MATCH('別紙様式3-2（処遇改善加算　個票）'!O85,【参考】数式用!$C$4:$F$4,0)+2,FALSE),0),"")-Y85,""))</f>
        <v>0</v>
      </c>
      <c r="AO85" s="454" t="str">
        <f t="shared" si="16"/>
        <v/>
      </c>
      <c r="AP85" s="483" t="str">
        <f>IF(AO85="","",ROUNDDOWN(Y85*VLOOKUP(N85,【参考】数式用!$V$50:$Y$88,MATCH('別紙様式3-2（処遇改善加算　個票）'!X85,【参考】数式用!$X$49:$Y$49,0)+2,FALSE),0))</f>
        <v/>
      </c>
      <c r="AQ85" s="40"/>
      <c r="AR85" s="40"/>
      <c r="AS85" s="40"/>
      <c r="AT85" s="40"/>
    </row>
    <row r="86" spans="1:46" customFormat="1" ht="40.15" customHeight="1">
      <c r="A86" s="56">
        <v>72</v>
      </c>
      <c r="B86" s="897" t="str">
        <f>IF(基本情報入力シート!C111="","",基本情報入力シート!C111)</f>
        <v/>
      </c>
      <c r="C86" s="898"/>
      <c r="D86" s="898"/>
      <c r="E86" s="898"/>
      <c r="F86" s="898"/>
      <c r="G86" s="898"/>
      <c r="H86" s="898"/>
      <c r="I86" s="899"/>
      <c r="J86" s="255" t="str">
        <f>IF(基本情報入力シート!M111="","",基本情報入力シート!M111)</f>
        <v/>
      </c>
      <c r="K86" s="256" t="str">
        <f>IF(基本情報入力シート!R111="","",基本情報入力シート!R111)</f>
        <v/>
      </c>
      <c r="L86" s="256" t="str">
        <f>IF(基本情報入力シート!W111="","",基本情報入力シート!W111)</f>
        <v/>
      </c>
      <c r="M86" s="255" t="str">
        <f>IF(基本情報入力シート!X111="","",基本情報入力シート!X111)</f>
        <v/>
      </c>
      <c r="N86" s="330" t="str">
        <f>IF(基本情報入力シート!Y111="","",基本情報入力シート!Y111)</f>
        <v/>
      </c>
      <c r="O86" s="445"/>
      <c r="P86" s="412"/>
      <c r="Q86" s="334"/>
      <c r="R86" s="405">
        <f t="shared" si="12"/>
        <v>0</v>
      </c>
      <c r="S86" s="57" t="str">
        <f>IFERROR(ROUNDDOWN(Q86*VLOOKUP(N86,【参考】数式用!$V$2:$AA$59,MATCH(P86,【参考】数式用!$X$4:$AA$4)+2,FALSE)*0.5, 0), "")</f>
        <v/>
      </c>
      <c r="T86" s="24"/>
      <c r="U86" s="896"/>
      <c r="V86" s="896"/>
      <c r="W86" s="380"/>
      <c r="X86" s="25"/>
      <c r="Y86" s="335"/>
      <c r="Z86" s="451">
        <f t="shared" si="13"/>
        <v>0</v>
      </c>
      <c r="AA86" s="58" t="str">
        <f>IFERROR(IF(X86="ー", "", ROUNDDOWN(Y86*VLOOKUP(N86,【参考】数式用!$V$2:$AG$52,MATCH(X86,【参考】数式用!$AB$4:$AG$4)+6,FALSE)*0.5, 0)), "")</f>
        <v/>
      </c>
      <c r="AB86" s="337"/>
      <c r="AC86" s="337"/>
      <c r="AD86" s="380"/>
      <c r="AE86" s="267" t="str">
        <f>IF(N86="","",VLOOKUP(N86,【参考】数式用!$A$3:$N$59,14,FALSE))</f>
        <v/>
      </c>
      <c r="AF86" s="267" t="str">
        <f>IFERROR(VLOOKUP(N86,【参考】数式用!$A$3:$N$59,14,FALSE),"")&amp;"_4_5"</f>
        <v>_4_5</v>
      </c>
      <c r="AG86" s="267" t="str">
        <f>IFERROR(VLOOKUP(N86,【参考】数式用!$A$3:$N$59,14,FALSE),"")&amp;"_6"</f>
        <v>_6</v>
      </c>
      <c r="AH86" s="268" t="str">
        <f>IFERROR(VLOOKUP(N86,【参考】数式用!$AI$2:$AJ$52, 2, FALSE), "")</f>
        <v/>
      </c>
      <c r="AI86" s="269" t="str">
        <f t="shared" si="10"/>
        <v/>
      </c>
      <c r="AJ86" s="270" t="str">
        <f t="shared" si="11"/>
        <v/>
      </c>
      <c r="AK86" s="54" t="str">
        <f t="shared" si="14"/>
        <v>R8</v>
      </c>
      <c r="AL86" s="54" t="str">
        <f t="shared" si="15"/>
        <v/>
      </c>
      <c r="AM86" s="55">
        <f>IF(O86="",Q86,IFERROR(IFERROR(ROUNDDOWN(Q86*VLOOKUP(N86,【参考】数式用!$A$5:$F$43,MATCH('別紙様式3-2（処遇改善加算　個票）'!P86,【参考】数式用!$C$4:$F$4,0)+2,FALSE)/VLOOKUP('別紙様式3-2（処遇改善加算　個票）'!N86,【参考】数式用!$A$5:$F$43,MATCH('別紙様式3-2（処遇改善加算　個票）'!O86,【参考】数式用!$C$4:$F$4,0)+2,FALSE),0),"")-Q86,""))</f>
        <v>0</v>
      </c>
      <c r="AN86" s="454">
        <f>IF(O86="",Y86,IFERROR(IFERROR(ROUNDDOWN(Y86*VLOOKUP(N86,【参考】数式用!$A$50:$I$88,MATCH('別紙様式3-2（処遇改善加算　個票）'!X86,【参考】数式用!$C$49:$I$49,0)+2,FALSE)/VLOOKUP('別紙様式3-2（処遇改善加算　個票）'!N86,【参考】数式用!$A$5:$F$43,MATCH('別紙様式3-2（処遇改善加算　個票）'!O86,【参考】数式用!$C$4:$F$4,0)+2,FALSE),0),"")-Y86,""))</f>
        <v>0</v>
      </c>
      <c r="AO86" s="454" t="str">
        <f t="shared" si="16"/>
        <v/>
      </c>
      <c r="AP86" s="483" t="str">
        <f>IF(AO86="","",ROUNDDOWN(Y86*VLOOKUP(N86,【参考】数式用!$V$50:$Y$88,MATCH('別紙様式3-2（処遇改善加算　個票）'!X86,【参考】数式用!$X$49:$Y$49,0)+2,FALSE),0))</f>
        <v/>
      </c>
      <c r="AQ86" s="40"/>
      <c r="AR86" s="40"/>
      <c r="AS86" s="40"/>
      <c r="AT86" s="40"/>
    </row>
    <row r="87" spans="1:46" customFormat="1" ht="40.15" customHeight="1">
      <c r="A87" s="56">
        <v>73</v>
      </c>
      <c r="B87" s="897" t="str">
        <f>IF(基本情報入力シート!C112="","",基本情報入力シート!C112)</f>
        <v/>
      </c>
      <c r="C87" s="898"/>
      <c r="D87" s="898"/>
      <c r="E87" s="898"/>
      <c r="F87" s="898"/>
      <c r="G87" s="898"/>
      <c r="H87" s="898"/>
      <c r="I87" s="899"/>
      <c r="J87" s="255" t="str">
        <f>IF(基本情報入力シート!M112="","",基本情報入力シート!M112)</f>
        <v/>
      </c>
      <c r="K87" s="256" t="str">
        <f>IF(基本情報入力シート!R112="","",基本情報入力シート!R112)</f>
        <v/>
      </c>
      <c r="L87" s="256" t="str">
        <f>IF(基本情報入力シート!W112="","",基本情報入力シート!W112)</f>
        <v/>
      </c>
      <c r="M87" s="255" t="str">
        <f>IF(基本情報入力シート!X112="","",基本情報入力シート!X112)</f>
        <v/>
      </c>
      <c r="N87" s="330" t="str">
        <f>IF(基本情報入力シート!Y112="","",基本情報入力シート!Y112)</f>
        <v/>
      </c>
      <c r="O87" s="445"/>
      <c r="P87" s="412"/>
      <c r="Q87" s="334"/>
      <c r="R87" s="405">
        <f t="shared" si="12"/>
        <v>0</v>
      </c>
      <c r="S87" s="57" t="str">
        <f>IFERROR(ROUNDDOWN(Q87*VLOOKUP(N87,【参考】数式用!$V$2:$AA$59,MATCH(P87,【参考】数式用!$X$4:$AA$4)+2,FALSE)*0.5, 0), "")</f>
        <v/>
      </c>
      <c r="T87" s="24"/>
      <c r="U87" s="896"/>
      <c r="V87" s="896"/>
      <c r="W87" s="380"/>
      <c r="X87" s="25"/>
      <c r="Y87" s="335"/>
      <c r="Z87" s="451">
        <f t="shared" si="13"/>
        <v>0</v>
      </c>
      <c r="AA87" s="58" t="str">
        <f>IFERROR(IF(X87="ー", "", ROUNDDOWN(Y87*VLOOKUP(N87,【参考】数式用!$V$2:$AG$52,MATCH(X87,【参考】数式用!$AB$4:$AG$4)+6,FALSE)*0.5, 0)), "")</f>
        <v/>
      </c>
      <c r="AB87" s="337"/>
      <c r="AC87" s="337"/>
      <c r="AD87" s="380"/>
      <c r="AE87" s="267" t="str">
        <f>IF(N87="","",VLOOKUP(N87,【参考】数式用!$A$3:$N$59,14,FALSE))</f>
        <v/>
      </c>
      <c r="AF87" s="267" t="str">
        <f>IFERROR(VLOOKUP(N87,【参考】数式用!$A$3:$N$59,14,FALSE),"")&amp;"_4_5"</f>
        <v>_4_5</v>
      </c>
      <c r="AG87" s="267" t="str">
        <f>IFERROR(VLOOKUP(N87,【参考】数式用!$A$3:$N$59,14,FALSE),"")&amp;"_6"</f>
        <v>_6</v>
      </c>
      <c r="AH87" s="268" t="str">
        <f>IFERROR(VLOOKUP(N87,【参考】数式用!$AI$2:$AJ$52, 2, FALSE), "")</f>
        <v/>
      </c>
      <c r="AI87" s="269" t="str">
        <f t="shared" si="10"/>
        <v/>
      </c>
      <c r="AJ87" s="270" t="str">
        <f t="shared" si="11"/>
        <v/>
      </c>
      <c r="AK87" s="54" t="str">
        <f t="shared" si="14"/>
        <v>R8</v>
      </c>
      <c r="AL87" s="54" t="str">
        <f t="shared" si="15"/>
        <v/>
      </c>
      <c r="AM87" s="55">
        <f>IF(O87="",Q87,IFERROR(IFERROR(ROUNDDOWN(Q87*VLOOKUP(N87,【参考】数式用!$A$5:$F$43,MATCH('別紙様式3-2（処遇改善加算　個票）'!P87,【参考】数式用!$C$4:$F$4,0)+2,FALSE)/VLOOKUP('別紙様式3-2（処遇改善加算　個票）'!N87,【参考】数式用!$A$5:$F$43,MATCH('別紙様式3-2（処遇改善加算　個票）'!O87,【参考】数式用!$C$4:$F$4,0)+2,FALSE),0),"")-Q87,""))</f>
        <v>0</v>
      </c>
      <c r="AN87" s="454">
        <f>IF(O87="",Y87,IFERROR(IFERROR(ROUNDDOWN(Y87*VLOOKUP(N87,【参考】数式用!$A$50:$I$88,MATCH('別紙様式3-2（処遇改善加算　個票）'!X87,【参考】数式用!$C$49:$I$49,0)+2,FALSE)/VLOOKUP('別紙様式3-2（処遇改善加算　個票）'!N87,【参考】数式用!$A$5:$F$43,MATCH('別紙様式3-2（処遇改善加算　個票）'!O87,【参考】数式用!$C$4:$F$4,0)+2,FALSE),0),"")-Y87,""))</f>
        <v>0</v>
      </c>
      <c r="AO87" s="454" t="str">
        <f t="shared" si="16"/>
        <v/>
      </c>
      <c r="AP87" s="483" t="str">
        <f>IF(AO87="","",ROUNDDOWN(Y87*VLOOKUP(N87,【参考】数式用!$V$50:$Y$88,MATCH('別紙様式3-2（処遇改善加算　個票）'!X87,【参考】数式用!$X$49:$Y$49,0)+2,FALSE),0))</f>
        <v/>
      </c>
      <c r="AQ87" s="40"/>
      <c r="AR87" s="40"/>
      <c r="AS87" s="40"/>
      <c r="AT87" s="40"/>
    </row>
    <row r="88" spans="1:46" customFormat="1" ht="40.15" customHeight="1">
      <c r="A88" s="56">
        <v>74</v>
      </c>
      <c r="B88" s="897" t="str">
        <f>IF(基本情報入力シート!C113="","",基本情報入力シート!C113)</f>
        <v/>
      </c>
      <c r="C88" s="898"/>
      <c r="D88" s="898"/>
      <c r="E88" s="898"/>
      <c r="F88" s="898"/>
      <c r="G88" s="898"/>
      <c r="H88" s="898"/>
      <c r="I88" s="899"/>
      <c r="J88" s="255" t="str">
        <f>IF(基本情報入力シート!M113="","",基本情報入力シート!M113)</f>
        <v/>
      </c>
      <c r="K88" s="256" t="str">
        <f>IF(基本情報入力シート!R113="","",基本情報入力シート!R113)</f>
        <v/>
      </c>
      <c r="L88" s="256" t="str">
        <f>IF(基本情報入力シート!W113="","",基本情報入力シート!W113)</f>
        <v/>
      </c>
      <c r="M88" s="255" t="str">
        <f>IF(基本情報入力シート!X113="","",基本情報入力シート!X113)</f>
        <v/>
      </c>
      <c r="N88" s="330" t="str">
        <f>IF(基本情報入力シート!Y113="","",基本情報入力シート!Y113)</f>
        <v/>
      </c>
      <c r="O88" s="445"/>
      <c r="P88" s="412"/>
      <c r="Q88" s="334"/>
      <c r="R88" s="405">
        <f t="shared" si="12"/>
        <v>0</v>
      </c>
      <c r="S88" s="57" t="str">
        <f>IFERROR(ROUNDDOWN(Q88*VLOOKUP(N88,【参考】数式用!$V$2:$AA$59,MATCH(P88,【参考】数式用!$X$4:$AA$4)+2,FALSE)*0.5, 0), "")</f>
        <v/>
      </c>
      <c r="T88" s="24"/>
      <c r="U88" s="896"/>
      <c r="V88" s="896"/>
      <c r="W88" s="380"/>
      <c r="X88" s="25"/>
      <c r="Y88" s="335"/>
      <c r="Z88" s="451">
        <f t="shared" si="13"/>
        <v>0</v>
      </c>
      <c r="AA88" s="58" t="str">
        <f>IFERROR(IF(X88="ー", "", ROUNDDOWN(Y88*VLOOKUP(N88,【参考】数式用!$V$2:$AG$52,MATCH(X88,【参考】数式用!$AB$4:$AG$4)+6,FALSE)*0.5, 0)), "")</f>
        <v/>
      </c>
      <c r="AB88" s="337"/>
      <c r="AC88" s="337"/>
      <c r="AD88" s="380"/>
      <c r="AE88" s="267" t="str">
        <f>IF(N88="","",VLOOKUP(N88,【参考】数式用!$A$3:$N$59,14,FALSE))</f>
        <v/>
      </c>
      <c r="AF88" s="267" t="str">
        <f>IFERROR(VLOOKUP(N88,【参考】数式用!$A$3:$N$59,14,FALSE),"")&amp;"_4_5"</f>
        <v>_4_5</v>
      </c>
      <c r="AG88" s="267" t="str">
        <f>IFERROR(VLOOKUP(N88,【参考】数式用!$A$3:$N$59,14,FALSE),"")&amp;"_6"</f>
        <v>_6</v>
      </c>
      <c r="AH88" s="268" t="str">
        <f>IFERROR(VLOOKUP(N88,【参考】数式用!$AI$2:$AJ$52, 2, FALSE), "")</f>
        <v/>
      </c>
      <c r="AI88" s="269" t="str">
        <f t="shared" si="10"/>
        <v/>
      </c>
      <c r="AJ88" s="270" t="str">
        <f t="shared" si="11"/>
        <v/>
      </c>
      <c r="AK88" s="54" t="str">
        <f t="shared" si="14"/>
        <v>R8</v>
      </c>
      <c r="AL88" s="54" t="str">
        <f t="shared" si="15"/>
        <v/>
      </c>
      <c r="AM88" s="55">
        <f>IF(O88="",Q88,IFERROR(IFERROR(ROUNDDOWN(Q88*VLOOKUP(N88,【参考】数式用!$A$5:$F$43,MATCH('別紙様式3-2（処遇改善加算　個票）'!P88,【参考】数式用!$C$4:$F$4,0)+2,FALSE)/VLOOKUP('別紙様式3-2（処遇改善加算　個票）'!N88,【参考】数式用!$A$5:$F$43,MATCH('別紙様式3-2（処遇改善加算　個票）'!O88,【参考】数式用!$C$4:$F$4,0)+2,FALSE),0),"")-Q88,""))</f>
        <v>0</v>
      </c>
      <c r="AN88" s="454">
        <f>IF(O88="",Y88,IFERROR(IFERROR(ROUNDDOWN(Y88*VLOOKUP(N88,【参考】数式用!$A$50:$I$88,MATCH('別紙様式3-2（処遇改善加算　個票）'!X88,【参考】数式用!$C$49:$I$49,0)+2,FALSE)/VLOOKUP('別紙様式3-2（処遇改善加算　個票）'!N88,【参考】数式用!$A$5:$F$43,MATCH('別紙様式3-2（処遇改善加算　個票）'!O88,【参考】数式用!$C$4:$F$4,0)+2,FALSE),0),"")-Y88,""))</f>
        <v>0</v>
      </c>
      <c r="AO88" s="454" t="str">
        <f t="shared" si="16"/>
        <v/>
      </c>
      <c r="AP88" s="483" t="str">
        <f>IF(AO88="","",ROUNDDOWN(Y88*VLOOKUP(N88,【参考】数式用!$V$50:$Y$88,MATCH('別紙様式3-2（処遇改善加算　個票）'!X88,【参考】数式用!$X$49:$Y$49,0)+2,FALSE),0))</f>
        <v/>
      </c>
      <c r="AQ88" s="40"/>
      <c r="AR88" s="40"/>
      <c r="AS88" s="40"/>
      <c r="AT88" s="40"/>
    </row>
    <row r="89" spans="1:46" customFormat="1" ht="40.15" customHeight="1">
      <c r="A89" s="56">
        <v>75</v>
      </c>
      <c r="B89" s="897" t="str">
        <f>IF(基本情報入力シート!C114="","",基本情報入力シート!C114)</f>
        <v/>
      </c>
      <c r="C89" s="898"/>
      <c r="D89" s="898"/>
      <c r="E89" s="898"/>
      <c r="F89" s="898"/>
      <c r="G89" s="898"/>
      <c r="H89" s="898"/>
      <c r="I89" s="899"/>
      <c r="J89" s="255" t="str">
        <f>IF(基本情報入力シート!M114="","",基本情報入力シート!M114)</f>
        <v/>
      </c>
      <c r="K89" s="256" t="str">
        <f>IF(基本情報入力シート!R114="","",基本情報入力シート!R114)</f>
        <v/>
      </c>
      <c r="L89" s="256" t="str">
        <f>IF(基本情報入力シート!W114="","",基本情報入力シート!W114)</f>
        <v/>
      </c>
      <c r="M89" s="255" t="str">
        <f>IF(基本情報入力シート!X114="","",基本情報入力シート!X114)</f>
        <v/>
      </c>
      <c r="N89" s="330" t="str">
        <f>IF(基本情報入力シート!Y114="","",基本情報入力シート!Y114)</f>
        <v/>
      </c>
      <c r="O89" s="445"/>
      <c r="P89" s="412"/>
      <c r="Q89" s="334"/>
      <c r="R89" s="405">
        <f t="shared" si="12"/>
        <v>0</v>
      </c>
      <c r="S89" s="57" t="str">
        <f>IFERROR(ROUNDDOWN(Q89*VLOOKUP(N89,【参考】数式用!$V$2:$AA$59,MATCH(P89,【参考】数式用!$X$4:$AA$4)+2,FALSE)*0.5, 0), "")</f>
        <v/>
      </c>
      <c r="T89" s="24"/>
      <c r="U89" s="896"/>
      <c r="V89" s="896"/>
      <c r="W89" s="380"/>
      <c r="X89" s="25"/>
      <c r="Y89" s="335"/>
      <c r="Z89" s="451">
        <f t="shared" si="13"/>
        <v>0</v>
      </c>
      <c r="AA89" s="58" t="str">
        <f>IFERROR(IF(X89="ー", "", ROUNDDOWN(Y89*VLOOKUP(N89,【参考】数式用!$V$2:$AG$52,MATCH(X89,【参考】数式用!$AB$4:$AG$4)+6,FALSE)*0.5, 0)), "")</f>
        <v/>
      </c>
      <c r="AB89" s="337"/>
      <c r="AC89" s="337"/>
      <c r="AD89" s="380"/>
      <c r="AE89" s="267" t="str">
        <f>IF(N89="","",VLOOKUP(N89,【参考】数式用!$A$3:$N$59,14,FALSE))</f>
        <v/>
      </c>
      <c r="AF89" s="267" t="str">
        <f>IFERROR(VLOOKUP(N89,【参考】数式用!$A$3:$N$59,14,FALSE),"")&amp;"_4_5"</f>
        <v>_4_5</v>
      </c>
      <c r="AG89" s="267" t="str">
        <f>IFERROR(VLOOKUP(N89,【参考】数式用!$A$3:$N$59,14,FALSE),"")&amp;"_6"</f>
        <v>_6</v>
      </c>
      <c r="AH89" s="268" t="str">
        <f>IFERROR(VLOOKUP(N89,【参考】数式用!$AI$2:$AJ$52, 2, FALSE), "")</f>
        <v/>
      </c>
      <c r="AI89" s="269" t="str">
        <f t="shared" si="10"/>
        <v/>
      </c>
      <c r="AJ89" s="270" t="str">
        <f t="shared" si="11"/>
        <v/>
      </c>
      <c r="AK89" s="54" t="str">
        <f t="shared" si="14"/>
        <v>R8</v>
      </c>
      <c r="AL89" s="54" t="str">
        <f t="shared" si="15"/>
        <v/>
      </c>
      <c r="AM89" s="55">
        <f>IF(O89="",Q89,IFERROR(IFERROR(ROUNDDOWN(Q89*VLOOKUP(N89,【参考】数式用!$A$5:$F$43,MATCH('別紙様式3-2（処遇改善加算　個票）'!P89,【参考】数式用!$C$4:$F$4,0)+2,FALSE)/VLOOKUP('別紙様式3-2（処遇改善加算　個票）'!N89,【参考】数式用!$A$5:$F$43,MATCH('別紙様式3-2（処遇改善加算　個票）'!O89,【参考】数式用!$C$4:$F$4,0)+2,FALSE),0),"")-Q89,""))</f>
        <v>0</v>
      </c>
      <c r="AN89" s="454">
        <f>IF(O89="",Y89,IFERROR(IFERROR(ROUNDDOWN(Y89*VLOOKUP(N89,【参考】数式用!$A$50:$I$88,MATCH('別紙様式3-2（処遇改善加算　個票）'!X89,【参考】数式用!$C$49:$I$49,0)+2,FALSE)/VLOOKUP('別紙様式3-2（処遇改善加算　個票）'!N89,【参考】数式用!$A$5:$F$43,MATCH('別紙様式3-2（処遇改善加算　個票）'!O89,【参考】数式用!$C$4:$F$4,0)+2,FALSE),0),"")-Y89,""))</f>
        <v>0</v>
      </c>
      <c r="AO89" s="454" t="str">
        <f t="shared" si="16"/>
        <v/>
      </c>
      <c r="AP89" s="483" t="str">
        <f>IF(AO89="","",ROUNDDOWN(Y89*VLOOKUP(N89,【参考】数式用!$V$50:$Y$88,MATCH('別紙様式3-2（処遇改善加算　個票）'!X89,【参考】数式用!$X$49:$Y$49,0)+2,FALSE),0))</f>
        <v/>
      </c>
      <c r="AQ89" s="40"/>
      <c r="AR89" s="40"/>
      <c r="AS89" s="40"/>
      <c r="AT89" s="40"/>
    </row>
    <row r="90" spans="1:46" customFormat="1" ht="40.15" customHeight="1">
      <c r="A90" s="56">
        <v>76</v>
      </c>
      <c r="B90" s="897" t="str">
        <f>IF(基本情報入力シート!C115="","",基本情報入力シート!C115)</f>
        <v/>
      </c>
      <c r="C90" s="898"/>
      <c r="D90" s="898"/>
      <c r="E90" s="898"/>
      <c r="F90" s="898"/>
      <c r="G90" s="898"/>
      <c r="H90" s="898"/>
      <c r="I90" s="899"/>
      <c r="J90" s="255" t="str">
        <f>IF(基本情報入力シート!M115="","",基本情報入力シート!M115)</f>
        <v/>
      </c>
      <c r="K90" s="256" t="str">
        <f>IF(基本情報入力シート!R115="","",基本情報入力シート!R115)</f>
        <v/>
      </c>
      <c r="L90" s="256" t="str">
        <f>IF(基本情報入力シート!W115="","",基本情報入力シート!W115)</f>
        <v/>
      </c>
      <c r="M90" s="255" t="str">
        <f>IF(基本情報入力シート!X115="","",基本情報入力シート!X115)</f>
        <v/>
      </c>
      <c r="N90" s="330" t="str">
        <f>IF(基本情報入力シート!Y115="","",基本情報入力シート!Y115)</f>
        <v/>
      </c>
      <c r="O90" s="445"/>
      <c r="P90" s="412"/>
      <c r="Q90" s="334"/>
      <c r="R90" s="405">
        <f t="shared" si="12"/>
        <v>0</v>
      </c>
      <c r="S90" s="57" t="str">
        <f>IFERROR(ROUNDDOWN(Q90*VLOOKUP(N90,【参考】数式用!$V$2:$AA$59,MATCH(P90,【参考】数式用!$X$4:$AA$4)+2,FALSE)*0.5, 0), "")</f>
        <v/>
      </c>
      <c r="T90" s="24"/>
      <c r="U90" s="896"/>
      <c r="V90" s="896"/>
      <c r="W90" s="380"/>
      <c r="X90" s="25"/>
      <c r="Y90" s="335"/>
      <c r="Z90" s="451">
        <f t="shared" si="13"/>
        <v>0</v>
      </c>
      <c r="AA90" s="58" t="str">
        <f>IFERROR(IF(X90="ー", "", ROUNDDOWN(Y90*VLOOKUP(N90,【参考】数式用!$V$2:$AG$52,MATCH(X90,【参考】数式用!$AB$4:$AG$4)+6,FALSE)*0.5, 0)), "")</f>
        <v/>
      </c>
      <c r="AB90" s="337"/>
      <c r="AC90" s="337"/>
      <c r="AD90" s="380"/>
      <c r="AE90" s="267" t="str">
        <f>IF(N90="","",VLOOKUP(N90,【参考】数式用!$A$3:$N$59,14,FALSE))</f>
        <v/>
      </c>
      <c r="AF90" s="267" t="str">
        <f>IFERROR(VLOOKUP(N90,【参考】数式用!$A$3:$N$59,14,FALSE),"")&amp;"_4_5"</f>
        <v>_4_5</v>
      </c>
      <c r="AG90" s="267" t="str">
        <f>IFERROR(VLOOKUP(N90,【参考】数式用!$A$3:$N$59,14,FALSE),"")&amp;"_6"</f>
        <v>_6</v>
      </c>
      <c r="AH90" s="268" t="str">
        <f>IFERROR(VLOOKUP(N90,【参考】数式用!$AI$2:$AJ$52, 2, FALSE), "")</f>
        <v/>
      </c>
      <c r="AI90" s="269" t="str">
        <f t="shared" si="10"/>
        <v/>
      </c>
      <c r="AJ90" s="270" t="str">
        <f t="shared" si="11"/>
        <v/>
      </c>
      <c r="AK90" s="54" t="str">
        <f t="shared" si="14"/>
        <v>R8</v>
      </c>
      <c r="AL90" s="54" t="str">
        <f t="shared" si="15"/>
        <v/>
      </c>
      <c r="AM90" s="55">
        <f>IF(O90="",Q90,IFERROR(IFERROR(ROUNDDOWN(Q90*VLOOKUP(N90,【参考】数式用!$A$5:$F$43,MATCH('別紙様式3-2（処遇改善加算　個票）'!P90,【参考】数式用!$C$4:$F$4,0)+2,FALSE)/VLOOKUP('別紙様式3-2（処遇改善加算　個票）'!N90,【参考】数式用!$A$5:$F$43,MATCH('別紙様式3-2（処遇改善加算　個票）'!O90,【参考】数式用!$C$4:$F$4,0)+2,FALSE),0),"")-Q90,""))</f>
        <v>0</v>
      </c>
      <c r="AN90" s="454">
        <f>IF(O90="",Y90,IFERROR(IFERROR(ROUNDDOWN(Y90*VLOOKUP(N90,【参考】数式用!$A$50:$I$88,MATCH('別紙様式3-2（処遇改善加算　個票）'!X90,【参考】数式用!$C$49:$I$49,0)+2,FALSE)/VLOOKUP('別紙様式3-2（処遇改善加算　個票）'!N90,【参考】数式用!$A$5:$F$43,MATCH('別紙様式3-2（処遇改善加算　個票）'!O90,【参考】数式用!$C$4:$F$4,0)+2,FALSE),0),"")-Y90,""))</f>
        <v>0</v>
      </c>
      <c r="AO90" s="454" t="str">
        <f t="shared" si="16"/>
        <v/>
      </c>
      <c r="AP90" s="483" t="str">
        <f>IF(AO90="","",ROUNDDOWN(Y90*VLOOKUP(N90,【参考】数式用!$V$50:$Y$88,MATCH('別紙様式3-2（処遇改善加算　個票）'!X90,【参考】数式用!$X$49:$Y$49,0)+2,FALSE),0))</f>
        <v/>
      </c>
      <c r="AQ90" s="40"/>
      <c r="AR90" s="40"/>
      <c r="AS90" s="40"/>
      <c r="AT90" s="40"/>
    </row>
    <row r="91" spans="1:46" customFormat="1" ht="40.15" customHeight="1">
      <c r="A91" s="56">
        <v>77</v>
      </c>
      <c r="B91" s="897" t="str">
        <f>IF(基本情報入力シート!C116="","",基本情報入力シート!C116)</f>
        <v/>
      </c>
      <c r="C91" s="898"/>
      <c r="D91" s="898"/>
      <c r="E91" s="898"/>
      <c r="F91" s="898"/>
      <c r="G91" s="898"/>
      <c r="H91" s="898"/>
      <c r="I91" s="899"/>
      <c r="J91" s="255" t="str">
        <f>IF(基本情報入力シート!M116="","",基本情報入力シート!M116)</f>
        <v/>
      </c>
      <c r="K91" s="256" t="str">
        <f>IF(基本情報入力シート!R116="","",基本情報入力シート!R116)</f>
        <v/>
      </c>
      <c r="L91" s="256" t="str">
        <f>IF(基本情報入力シート!W116="","",基本情報入力シート!W116)</f>
        <v/>
      </c>
      <c r="M91" s="255" t="str">
        <f>IF(基本情報入力シート!X116="","",基本情報入力シート!X116)</f>
        <v/>
      </c>
      <c r="N91" s="330" t="str">
        <f>IF(基本情報入力シート!Y116="","",基本情報入力シート!Y116)</f>
        <v/>
      </c>
      <c r="O91" s="445"/>
      <c r="P91" s="412"/>
      <c r="Q91" s="334"/>
      <c r="R91" s="405">
        <f t="shared" si="12"/>
        <v>0</v>
      </c>
      <c r="S91" s="57" t="str">
        <f>IFERROR(ROUNDDOWN(Q91*VLOOKUP(N91,【参考】数式用!$V$2:$AA$59,MATCH(P91,【参考】数式用!$X$4:$AA$4)+2,FALSE)*0.5, 0), "")</f>
        <v/>
      </c>
      <c r="T91" s="24"/>
      <c r="U91" s="896"/>
      <c r="V91" s="896"/>
      <c r="W91" s="380"/>
      <c r="X91" s="25"/>
      <c r="Y91" s="335"/>
      <c r="Z91" s="451">
        <f t="shared" si="13"/>
        <v>0</v>
      </c>
      <c r="AA91" s="58" t="str">
        <f>IFERROR(IF(X91="ー", "", ROUNDDOWN(Y91*VLOOKUP(N91,【参考】数式用!$V$2:$AG$52,MATCH(X91,【参考】数式用!$AB$4:$AG$4)+6,FALSE)*0.5, 0)), "")</f>
        <v/>
      </c>
      <c r="AB91" s="337"/>
      <c r="AC91" s="337"/>
      <c r="AD91" s="380"/>
      <c r="AE91" s="267" t="str">
        <f>IF(N91="","",VLOOKUP(N91,【参考】数式用!$A$3:$N$59,14,FALSE))</f>
        <v/>
      </c>
      <c r="AF91" s="267" t="str">
        <f>IFERROR(VLOOKUP(N91,【参考】数式用!$A$3:$N$59,14,FALSE),"")&amp;"_4_5"</f>
        <v>_4_5</v>
      </c>
      <c r="AG91" s="267" t="str">
        <f>IFERROR(VLOOKUP(N91,【参考】数式用!$A$3:$N$59,14,FALSE),"")&amp;"_6"</f>
        <v>_6</v>
      </c>
      <c r="AH91" s="268" t="str">
        <f>IFERROR(VLOOKUP(N91,【参考】数式用!$AI$2:$AJ$52, 2, FALSE), "")</f>
        <v/>
      </c>
      <c r="AI91" s="269" t="str">
        <f t="shared" si="10"/>
        <v/>
      </c>
      <c r="AJ91" s="270" t="str">
        <f t="shared" si="11"/>
        <v/>
      </c>
      <c r="AK91" s="54" t="str">
        <f t="shared" si="14"/>
        <v>R8</v>
      </c>
      <c r="AL91" s="54" t="str">
        <f t="shared" si="15"/>
        <v/>
      </c>
      <c r="AM91" s="55">
        <f>IF(O91="",Q91,IFERROR(IFERROR(ROUNDDOWN(Q91*VLOOKUP(N91,【参考】数式用!$A$5:$F$43,MATCH('別紙様式3-2（処遇改善加算　個票）'!P91,【参考】数式用!$C$4:$F$4,0)+2,FALSE)/VLOOKUP('別紙様式3-2（処遇改善加算　個票）'!N91,【参考】数式用!$A$5:$F$43,MATCH('別紙様式3-2（処遇改善加算　個票）'!O91,【参考】数式用!$C$4:$F$4,0)+2,FALSE),0),"")-Q91,""))</f>
        <v>0</v>
      </c>
      <c r="AN91" s="454">
        <f>IF(O91="",Y91,IFERROR(IFERROR(ROUNDDOWN(Y91*VLOOKUP(N91,【参考】数式用!$A$50:$I$88,MATCH('別紙様式3-2（処遇改善加算　個票）'!X91,【参考】数式用!$C$49:$I$49,0)+2,FALSE)/VLOOKUP('別紙様式3-2（処遇改善加算　個票）'!N91,【参考】数式用!$A$5:$F$43,MATCH('別紙様式3-2（処遇改善加算　個票）'!O91,【参考】数式用!$C$4:$F$4,0)+2,FALSE),0),"")-Y91,""))</f>
        <v>0</v>
      </c>
      <c r="AO91" s="454" t="str">
        <f t="shared" si="16"/>
        <v/>
      </c>
      <c r="AP91" s="483" t="str">
        <f>IF(AO91="","",ROUNDDOWN(Y91*VLOOKUP(N91,【参考】数式用!$V$50:$Y$88,MATCH('別紙様式3-2（処遇改善加算　個票）'!X91,【参考】数式用!$X$49:$Y$49,0)+2,FALSE),0))</f>
        <v/>
      </c>
      <c r="AQ91" s="40"/>
      <c r="AR91" s="40"/>
      <c r="AS91" s="40"/>
      <c r="AT91" s="40"/>
    </row>
    <row r="92" spans="1:46" customFormat="1" ht="40.15" customHeight="1">
      <c r="A92" s="56">
        <v>78</v>
      </c>
      <c r="B92" s="897" t="str">
        <f>IF(基本情報入力シート!C117="","",基本情報入力シート!C117)</f>
        <v/>
      </c>
      <c r="C92" s="898"/>
      <c r="D92" s="898"/>
      <c r="E92" s="898"/>
      <c r="F92" s="898"/>
      <c r="G92" s="898"/>
      <c r="H92" s="898"/>
      <c r="I92" s="899"/>
      <c r="J92" s="255" t="str">
        <f>IF(基本情報入力シート!M117="","",基本情報入力シート!M117)</f>
        <v/>
      </c>
      <c r="K92" s="256" t="str">
        <f>IF(基本情報入力シート!R117="","",基本情報入力シート!R117)</f>
        <v/>
      </c>
      <c r="L92" s="256" t="str">
        <f>IF(基本情報入力シート!W117="","",基本情報入力シート!W117)</f>
        <v/>
      </c>
      <c r="M92" s="255" t="str">
        <f>IF(基本情報入力シート!X117="","",基本情報入力シート!X117)</f>
        <v/>
      </c>
      <c r="N92" s="330" t="str">
        <f>IF(基本情報入力シート!Y117="","",基本情報入力シート!Y117)</f>
        <v/>
      </c>
      <c r="O92" s="445"/>
      <c r="P92" s="412"/>
      <c r="Q92" s="334"/>
      <c r="R92" s="405">
        <f t="shared" si="12"/>
        <v>0</v>
      </c>
      <c r="S92" s="57" t="str">
        <f>IFERROR(ROUNDDOWN(Q92*VLOOKUP(N92,【参考】数式用!$V$2:$AA$59,MATCH(P92,【参考】数式用!$X$4:$AA$4)+2,FALSE)*0.5, 0), "")</f>
        <v/>
      </c>
      <c r="T92" s="24"/>
      <c r="U92" s="896"/>
      <c r="V92" s="896"/>
      <c r="W92" s="380"/>
      <c r="X92" s="25"/>
      <c r="Y92" s="335"/>
      <c r="Z92" s="451">
        <f t="shared" si="13"/>
        <v>0</v>
      </c>
      <c r="AA92" s="58" t="str">
        <f>IFERROR(IF(X92="ー", "", ROUNDDOWN(Y92*VLOOKUP(N92,【参考】数式用!$V$2:$AG$52,MATCH(X92,【参考】数式用!$AB$4:$AG$4)+6,FALSE)*0.5, 0)), "")</f>
        <v/>
      </c>
      <c r="AB92" s="337"/>
      <c r="AC92" s="337"/>
      <c r="AD92" s="380"/>
      <c r="AE92" s="267" t="str">
        <f>IF(N92="","",VLOOKUP(N92,【参考】数式用!$A$3:$N$59,14,FALSE))</f>
        <v/>
      </c>
      <c r="AF92" s="267" t="str">
        <f>IFERROR(VLOOKUP(N92,【参考】数式用!$A$3:$N$59,14,FALSE),"")&amp;"_4_5"</f>
        <v>_4_5</v>
      </c>
      <c r="AG92" s="267" t="str">
        <f>IFERROR(VLOOKUP(N92,【参考】数式用!$A$3:$N$59,14,FALSE),"")&amp;"_6"</f>
        <v>_6</v>
      </c>
      <c r="AH92" s="268" t="str">
        <f>IFERROR(VLOOKUP(N92,【参考】数式用!$AI$2:$AJ$52, 2, FALSE), "")</f>
        <v/>
      </c>
      <c r="AI92" s="269" t="str">
        <f t="shared" si="10"/>
        <v/>
      </c>
      <c r="AJ92" s="270" t="str">
        <f t="shared" si="11"/>
        <v/>
      </c>
      <c r="AK92" s="54" t="str">
        <f t="shared" si="14"/>
        <v>R8</v>
      </c>
      <c r="AL92" s="54" t="str">
        <f t="shared" si="15"/>
        <v/>
      </c>
      <c r="AM92" s="55">
        <f>IF(O92="",Q92,IFERROR(IFERROR(ROUNDDOWN(Q92*VLOOKUP(N92,【参考】数式用!$A$5:$F$43,MATCH('別紙様式3-2（処遇改善加算　個票）'!P92,【参考】数式用!$C$4:$F$4,0)+2,FALSE)/VLOOKUP('別紙様式3-2（処遇改善加算　個票）'!N92,【参考】数式用!$A$5:$F$43,MATCH('別紙様式3-2（処遇改善加算　個票）'!O92,【参考】数式用!$C$4:$F$4,0)+2,FALSE),0),"")-Q92,""))</f>
        <v>0</v>
      </c>
      <c r="AN92" s="454">
        <f>IF(O92="",Y92,IFERROR(IFERROR(ROUNDDOWN(Y92*VLOOKUP(N92,【参考】数式用!$A$50:$I$88,MATCH('別紙様式3-2（処遇改善加算　個票）'!X92,【参考】数式用!$C$49:$I$49,0)+2,FALSE)/VLOOKUP('別紙様式3-2（処遇改善加算　個票）'!N92,【参考】数式用!$A$5:$F$43,MATCH('別紙様式3-2（処遇改善加算　個票）'!O92,【参考】数式用!$C$4:$F$4,0)+2,FALSE),0),"")-Y92,""))</f>
        <v>0</v>
      </c>
      <c r="AO92" s="454" t="str">
        <f t="shared" si="16"/>
        <v/>
      </c>
      <c r="AP92" s="483" t="str">
        <f>IF(AO92="","",ROUNDDOWN(Y92*VLOOKUP(N92,【参考】数式用!$V$50:$Y$88,MATCH('別紙様式3-2（処遇改善加算　個票）'!X92,【参考】数式用!$X$49:$Y$49,0)+2,FALSE),0))</f>
        <v/>
      </c>
      <c r="AQ92" s="40"/>
      <c r="AR92" s="40"/>
      <c r="AS92" s="40"/>
      <c r="AT92" s="40"/>
    </row>
    <row r="93" spans="1:46" customFormat="1" ht="40.15" customHeight="1">
      <c r="A93" s="56">
        <v>79</v>
      </c>
      <c r="B93" s="897" t="str">
        <f>IF(基本情報入力シート!C118="","",基本情報入力シート!C118)</f>
        <v/>
      </c>
      <c r="C93" s="898"/>
      <c r="D93" s="898"/>
      <c r="E93" s="898"/>
      <c r="F93" s="898"/>
      <c r="G93" s="898"/>
      <c r="H93" s="898"/>
      <c r="I93" s="899"/>
      <c r="J93" s="255" t="str">
        <f>IF(基本情報入力シート!M118="","",基本情報入力シート!M118)</f>
        <v/>
      </c>
      <c r="K93" s="256" t="str">
        <f>IF(基本情報入力シート!R118="","",基本情報入力シート!R118)</f>
        <v/>
      </c>
      <c r="L93" s="256" t="str">
        <f>IF(基本情報入力シート!W118="","",基本情報入力シート!W118)</f>
        <v/>
      </c>
      <c r="M93" s="255" t="str">
        <f>IF(基本情報入力シート!X118="","",基本情報入力シート!X118)</f>
        <v/>
      </c>
      <c r="N93" s="330" t="str">
        <f>IF(基本情報入力シート!Y118="","",基本情報入力シート!Y118)</f>
        <v/>
      </c>
      <c r="O93" s="445"/>
      <c r="P93" s="412"/>
      <c r="Q93" s="334"/>
      <c r="R93" s="405">
        <f t="shared" si="12"/>
        <v>0</v>
      </c>
      <c r="S93" s="57" t="str">
        <f>IFERROR(ROUNDDOWN(Q93*VLOOKUP(N93,【参考】数式用!$V$2:$AA$59,MATCH(P93,【参考】数式用!$X$4:$AA$4)+2,FALSE)*0.5, 0), "")</f>
        <v/>
      </c>
      <c r="T93" s="24"/>
      <c r="U93" s="896"/>
      <c r="V93" s="896"/>
      <c r="W93" s="380"/>
      <c r="X93" s="25"/>
      <c r="Y93" s="335"/>
      <c r="Z93" s="451">
        <f t="shared" si="13"/>
        <v>0</v>
      </c>
      <c r="AA93" s="58" t="str">
        <f>IFERROR(IF(X93="ー", "", ROUNDDOWN(Y93*VLOOKUP(N93,【参考】数式用!$V$2:$AG$52,MATCH(X93,【参考】数式用!$AB$4:$AG$4)+6,FALSE)*0.5, 0)), "")</f>
        <v/>
      </c>
      <c r="AB93" s="337"/>
      <c r="AC93" s="337"/>
      <c r="AD93" s="380"/>
      <c r="AE93" s="267" t="str">
        <f>IF(N93="","",VLOOKUP(N93,【参考】数式用!$A$3:$N$59,14,FALSE))</f>
        <v/>
      </c>
      <c r="AF93" s="267" t="str">
        <f>IFERROR(VLOOKUP(N93,【参考】数式用!$A$3:$N$59,14,FALSE),"")&amp;"_4_5"</f>
        <v>_4_5</v>
      </c>
      <c r="AG93" s="267" t="str">
        <f>IFERROR(VLOOKUP(N93,【参考】数式用!$A$3:$N$59,14,FALSE),"")&amp;"_6"</f>
        <v>_6</v>
      </c>
      <c r="AH93" s="268" t="str">
        <f>IFERROR(VLOOKUP(N93,【参考】数式用!$AI$2:$AJ$52, 2, FALSE), "")</f>
        <v/>
      </c>
      <c r="AI93" s="269" t="str">
        <f t="shared" si="10"/>
        <v/>
      </c>
      <c r="AJ93" s="270" t="str">
        <f t="shared" si="11"/>
        <v/>
      </c>
      <c r="AK93" s="54" t="str">
        <f t="shared" si="14"/>
        <v>R8</v>
      </c>
      <c r="AL93" s="54" t="str">
        <f t="shared" si="15"/>
        <v/>
      </c>
      <c r="AM93" s="55">
        <f>IF(O93="",Q93,IFERROR(IFERROR(ROUNDDOWN(Q93*VLOOKUP(N93,【参考】数式用!$A$5:$F$43,MATCH('別紙様式3-2（処遇改善加算　個票）'!P93,【参考】数式用!$C$4:$F$4,0)+2,FALSE)/VLOOKUP('別紙様式3-2（処遇改善加算　個票）'!N93,【参考】数式用!$A$5:$F$43,MATCH('別紙様式3-2（処遇改善加算　個票）'!O93,【参考】数式用!$C$4:$F$4,0)+2,FALSE),0),"")-Q93,""))</f>
        <v>0</v>
      </c>
      <c r="AN93" s="454">
        <f>IF(O93="",Y93,IFERROR(IFERROR(ROUNDDOWN(Y93*VLOOKUP(N93,【参考】数式用!$A$50:$I$88,MATCH('別紙様式3-2（処遇改善加算　個票）'!X93,【参考】数式用!$C$49:$I$49,0)+2,FALSE)/VLOOKUP('別紙様式3-2（処遇改善加算　個票）'!N93,【参考】数式用!$A$5:$F$43,MATCH('別紙様式3-2（処遇改善加算　個票）'!O93,【参考】数式用!$C$4:$F$4,0)+2,FALSE),0),"")-Y93,""))</f>
        <v>0</v>
      </c>
      <c r="AO93" s="454" t="str">
        <f t="shared" si="16"/>
        <v/>
      </c>
      <c r="AP93" s="483" t="str">
        <f>IF(AO93="","",ROUNDDOWN(Y93*VLOOKUP(N93,【参考】数式用!$V$50:$Y$88,MATCH('別紙様式3-2（処遇改善加算　個票）'!X93,【参考】数式用!$X$49:$Y$49,0)+2,FALSE),0))</f>
        <v/>
      </c>
      <c r="AQ93" s="40"/>
      <c r="AR93" s="40"/>
      <c r="AS93" s="40"/>
      <c r="AT93" s="40"/>
    </row>
    <row r="94" spans="1:46" customFormat="1" ht="40.15" customHeight="1">
      <c r="A94" s="56">
        <v>80</v>
      </c>
      <c r="B94" s="897" t="str">
        <f>IF(基本情報入力シート!C119="","",基本情報入力シート!C119)</f>
        <v/>
      </c>
      <c r="C94" s="898"/>
      <c r="D94" s="898"/>
      <c r="E94" s="898"/>
      <c r="F94" s="898"/>
      <c r="G94" s="898"/>
      <c r="H94" s="898"/>
      <c r="I94" s="899"/>
      <c r="J94" s="255" t="str">
        <f>IF(基本情報入力シート!M119="","",基本情報入力シート!M119)</f>
        <v/>
      </c>
      <c r="K94" s="256" t="str">
        <f>IF(基本情報入力シート!R119="","",基本情報入力シート!R119)</f>
        <v/>
      </c>
      <c r="L94" s="256" t="str">
        <f>IF(基本情報入力シート!W119="","",基本情報入力シート!W119)</f>
        <v/>
      </c>
      <c r="M94" s="255" t="str">
        <f>IF(基本情報入力シート!X119="","",基本情報入力シート!X119)</f>
        <v/>
      </c>
      <c r="N94" s="330" t="str">
        <f>IF(基本情報入力シート!Y119="","",基本情報入力シート!Y119)</f>
        <v/>
      </c>
      <c r="O94" s="445"/>
      <c r="P94" s="412"/>
      <c r="Q94" s="334"/>
      <c r="R94" s="405">
        <f t="shared" si="12"/>
        <v>0</v>
      </c>
      <c r="S94" s="57" t="str">
        <f>IFERROR(ROUNDDOWN(Q94*VLOOKUP(N94,【参考】数式用!$V$2:$AA$59,MATCH(P94,【参考】数式用!$X$4:$AA$4)+2,FALSE)*0.5, 0), "")</f>
        <v/>
      </c>
      <c r="T94" s="24"/>
      <c r="U94" s="896"/>
      <c r="V94" s="896"/>
      <c r="W94" s="380"/>
      <c r="X94" s="25"/>
      <c r="Y94" s="335"/>
      <c r="Z94" s="451">
        <f t="shared" si="13"/>
        <v>0</v>
      </c>
      <c r="AA94" s="58" t="str">
        <f>IFERROR(IF(X94="ー", "", ROUNDDOWN(Y94*VLOOKUP(N94,【参考】数式用!$V$2:$AG$52,MATCH(X94,【参考】数式用!$AB$4:$AG$4)+6,FALSE)*0.5, 0)), "")</f>
        <v/>
      </c>
      <c r="AB94" s="337"/>
      <c r="AC94" s="337"/>
      <c r="AD94" s="380"/>
      <c r="AE94" s="267" t="str">
        <f>IF(N94="","",VLOOKUP(N94,【参考】数式用!$A$3:$N$59,14,FALSE))</f>
        <v/>
      </c>
      <c r="AF94" s="267" t="str">
        <f>IFERROR(VLOOKUP(N94,【参考】数式用!$A$3:$N$59,14,FALSE),"")&amp;"_4_5"</f>
        <v>_4_5</v>
      </c>
      <c r="AG94" s="267" t="str">
        <f>IFERROR(VLOOKUP(N94,【参考】数式用!$A$3:$N$59,14,FALSE),"")&amp;"_6"</f>
        <v>_6</v>
      </c>
      <c r="AH94" s="268" t="str">
        <f>IFERROR(VLOOKUP(N94,【参考】数式用!$AI$2:$AJ$52, 2, FALSE), "")</f>
        <v/>
      </c>
      <c r="AI94" s="269" t="str">
        <f t="shared" si="10"/>
        <v/>
      </c>
      <c r="AJ94" s="270" t="str">
        <f t="shared" si="11"/>
        <v/>
      </c>
      <c r="AK94" s="54" t="str">
        <f t="shared" si="14"/>
        <v>R8</v>
      </c>
      <c r="AL94" s="54" t="str">
        <f t="shared" si="15"/>
        <v/>
      </c>
      <c r="AM94" s="55">
        <f>IF(O94="",Q94,IFERROR(IFERROR(ROUNDDOWN(Q94*VLOOKUP(N94,【参考】数式用!$A$5:$F$43,MATCH('別紙様式3-2（処遇改善加算　個票）'!P94,【参考】数式用!$C$4:$F$4,0)+2,FALSE)/VLOOKUP('別紙様式3-2（処遇改善加算　個票）'!N94,【参考】数式用!$A$5:$F$43,MATCH('別紙様式3-2（処遇改善加算　個票）'!O94,【参考】数式用!$C$4:$F$4,0)+2,FALSE),0),"")-Q94,""))</f>
        <v>0</v>
      </c>
      <c r="AN94" s="454">
        <f>IF(O94="",Y94,IFERROR(IFERROR(ROUNDDOWN(Y94*VLOOKUP(N94,【参考】数式用!$A$50:$I$88,MATCH('別紙様式3-2（処遇改善加算　個票）'!X94,【参考】数式用!$C$49:$I$49,0)+2,FALSE)/VLOOKUP('別紙様式3-2（処遇改善加算　個票）'!N94,【参考】数式用!$A$5:$F$43,MATCH('別紙様式3-2（処遇改善加算　個票）'!O94,【参考】数式用!$C$4:$F$4,0)+2,FALSE),0),"")-Y94,""))</f>
        <v>0</v>
      </c>
      <c r="AO94" s="454" t="str">
        <f t="shared" si="16"/>
        <v/>
      </c>
      <c r="AP94" s="483" t="str">
        <f>IF(AO94="","",ROUNDDOWN(Y94*VLOOKUP(N94,【参考】数式用!$V$50:$Y$88,MATCH('別紙様式3-2（処遇改善加算　個票）'!X94,【参考】数式用!$X$49:$Y$49,0)+2,FALSE),0))</f>
        <v/>
      </c>
      <c r="AQ94" s="40"/>
      <c r="AR94" s="40"/>
      <c r="AS94" s="40"/>
      <c r="AT94" s="40"/>
    </row>
    <row r="95" spans="1:46" customFormat="1" ht="40.15" customHeight="1">
      <c r="A95" s="56">
        <v>81</v>
      </c>
      <c r="B95" s="897" t="str">
        <f>IF(基本情報入力シート!C120="","",基本情報入力シート!C120)</f>
        <v/>
      </c>
      <c r="C95" s="898"/>
      <c r="D95" s="898"/>
      <c r="E95" s="898"/>
      <c r="F95" s="898"/>
      <c r="G95" s="898"/>
      <c r="H95" s="898"/>
      <c r="I95" s="899"/>
      <c r="J95" s="255" t="str">
        <f>IF(基本情報入力シート!M120="","",基本情報入力シート!M120)</f>
        <v/>
      </c>
      <c r="K95" s="256" t="str">
        <f>IF(基本情報入力シート!R120="","",基本情報入力シート!R120)</f>
        <v/>
      </c>
      <c r="L95" s="256" t="str">
        <f>IF(基本情報入力シート!W120="","",基本情報入力シート!W120)</f>
        <v/>
      </c>
      <c r="M95" s="255" t="str">
        <f>IF(基本情報入力シート!X120="","",基本情報入力シート!X120)</f>
        <v/>
      </c>
      <c r="N95" s="330" t="str">
        <f>IF(基本情報入力シート!Y120="","",基本情報入力シート!Y120)</f>
        <v/>
      </c>
      <c r="O95" s="445"/>
      <c r="P95" s="412"/>
      <c r="Q95" s="334"/>
      <c r="R95" s="405">
        <f t="shared" si="12"/>
        <v>0</v>
      </c>
      <c r="S95" s="57" t="str">
        <f>IFERROR(ROUNDDOWN(Q95*VLOOKUP(N95,【参考】数式用!$V$2:$AA$59,MATCH(P95,【参考】数式用!$X$4:$AA$4)+2,FALSE)*0.5, 0), "")</f>
        <v/>
      </c>
      <c r="T95" s="24"/>
      <c r="U95" s="896"/>
      <c r="V95" s="896"/>
      <c r="W95" s="380"/>
      <c r="X95" s="25"/>
      <c r="Y95" s="335"/>
      <c r="Z95" s="451">
        <f t="shared" si="13"/>
        <v>0</v>
      </c>
      <c r="AA95" s="58" t="str">
        <f>IFERROR(IF(X95="ー", "", ROUNDDOWN(Y95*VLOOKUP(N95,【参考】数式用!$V$2:$AG$52,MATCH(X95,【参考】数式用!$AB$4:$AG$4)+6,FALSE)*0.5, 0)), "")</f>
        <v/>
      </c>
      <c r="AB95" s="337"/>
      <c r="AC95" s="337"/>
      <c r="AD95" s="380"/>
      <c r="AE95" s="267" t="str">
        <f>IF(N95="","",VLOOKUP(N95,【参考】数式用!$A$3:$N$59,14,FALSE))</f>
        <v/>
      </c>
      <c r="AF95" s="267" t="str">
        <f>IFERROR(VLOOKUP(N95,【参考】数式用!$A$3:$N$59,14,FALSE),"")&amp;"_4_5"</f>
        <v>_4_5</v>
      </c>
      <c r="AG95" s="267" t="str">
        <f>IFERROR(VLOOKUP(N95,【参考】数式用!$A$3:$N$59,14,FALSE),"")&amp;"_6"</f>
        <v>_6</v>
      </c>
      <c r="AH95" s="268" t="str">
        <f>IFERROR(VLOOKUP(N95,【参考】数式用!$AI$2:$AJ$52, 2, FALSE), "")</f>
        <v/>
      </c>
      <c r="AI95" s="269" t="str">
        <f t="shared" si="10"/>
        <v/>
      </c>
      <c r="AJ95" s="270" t="str">
        <f t="shared" si="11"/>
        <v/>
      </c>
      <c r="AK95" s="54" t="str">
        <f t="shared" si="14"/>
        <v>R8</v>
      </c>
      <c r="AL95" s="54" t="str">
        <f t="shared" si="15"/>
        <v/>
      </c>
      <c r="AM95" s="55">
        <f>IF(O95="",Q95,IFERROR(IFERROR(ROUNDDOWN(Q95*VLOOKUP(N95,【参考】数式用!$A$5:$F$43,MATCH('別紙様式3-2（処遇改善加算　個票）'!P95,【参考】数式用!$C$4:$F$4,0)+2,FALSE)/VLOOKUP('別紙様式3-2（処遇改善加算　個票）'!N95,【参考】数式用!$A$5:$F$43,MATCH('別紙様式3-2（処遇改善加算　個票）'!O95,【参考】数式用!$C$4:$F$4,0)+2,FALSE),0),"")-Q95,""))</f>
        <v>0</v>
      </c>
      <c r="AN95" s="454">
        <f>IF(O95="",Y95,IFERROR(IFERROR(ROUNDDOWN(Y95*VLOOKUP(N95,【参考】数式用!$A$50:$I$88,MATCH('別紙様式3-2（処遇改善加算　個票）'!X95,【参考】数式用!$C$49:$I$49,0)+2,FALSE)/VLOOKUP('別紙様式3-2（処遇改善加算　個票）'!N95,【参考】数式用!$A$5:$F$43,MATCH('別紙様式3-2（処遇改善加算　個票）'!O95,【参考】数式用!$C$4:$F$4,0)+2,FALSE),0),"")-Y95,""))</f>
        <v>0</v>
      </c>
      <c r="AO95" s="454" t="str">
        <f t="shared" si="16"/>
        <v/>
      </c>
      <c r="AP95" s="483" t="str">
        <f>IF(AO95="","",ROUNDDOWN(Y95*VLOOKUP(N95,【参考】数式用!$V$50:$Y$88,MATCH('別紙様式3-2（処遇改善加算　個票）'!X95,【参考】数式用!$X$49:$Y$49,0)+2,FALSE),0))</f>
        <v/>
      </c>
      <c r="AQ95" s="40"/>
      <c r="AR95" s="40"/>
      <c r="AS95" s="40"/>
      <c r="AT95" s="40"/>
    </row>
    <row r="96" spans="1:46" customFormat="1" ht="40.15" customHeight="1">
      <c r="A96" s="56">
        <v>82</v>
      </c>
      <c r="B96" s="897" t="str">
        <f>IF(基本情報入力シート!C121="","",基本情報入力シート!C121)</f>
        <v/>
      </c>
      <c r="C96" s="898"/>
      <c r="D96" s="898"/>
      <c r="E96" s="898"/>
      <c r="F96" s="898"/>
      <c r="G96" s="898"/>
      <c r="H96" s="898"/>
      <c r="I96" s="899"/>
      <c r="J96" s="255" t="str">
        <f>IF(基本情報入力シート!M121="","",基本情報入力シート!M121)</f>
        <v/>
      </c>
      <c r="K96" s="256" t="str">
        <f>IF(基本情報入力シート!R121="","",基本情報入力シート!R121)</f>
        <v/>
      </c>
      <c r="L96" s="256" t="str">
        <f>IF(基本情報入力シート!W121="","",基本情報入力シート!W121)</f>
        <v/>
      </c>
      <c r="M96" s="255" t="str">
        <f>IF(基本情報入力シート!X121="","",基本情報入力シート!X121)</f>
        <v/>
      </c>
      <c r="N96" s="330" t="str">
        <f>IF(基本情報入力シート!Y121="","",基本情報入力シート!Y121)</f>
        <v/>
      </c>
      <c r="O96" s="445"/>
      <c r="P96" s="412"/>
      <c r="Q96" s="334"/>
      <c r="R96" s="405">
        <f t="shared" si="12"/>
        <v>0</v>
      </c>
      <c r="S96" s="57" t="str">
        <f>IFERROR(ROUNDDOWN(Q96*VLOOKUP(N96,【参考】数式用!$V$2:$AA$59,MATCH(P96,【参考】数式用!$X$4:$AA$4)+2,FALSE)*0.5, 0), "")</f>
        <v/>
      </c>
      <c r="T96" s="24"/>
      <c r="U96" s="896"/>
      <c r="V96" s="896"/>
      <c r="W96" s="380"/>
      <c r="X96" s="25"/>
      <c r="Y96" s="335"/>
      <c r="Z96" s="451">
        <f t="shared" si="13"/>
        <v>0</v>
      </c>
      <c r="AA96" s="58" t="str">
        <f>IFERROR(IF(X96="ー", "", ROUNDDOWN(Y96*VLOOKUP(N96,【参考】数式用!$V$2:$AG$52,MATCH(X96,【参考】数式用!$AB$4:$AG$4)+6,FALSE)*0.5, 0)), "")</f>
        <v/>
      </c>
      <c r="AB96" s="337"/>
      <c r="AC96" s="337"/>
      <c r="AD96" s="380"/>
      <c r="AE96" s="267" t="str">
        <f>IF(N96="","",VLOOKUP(N96,【参考】数式用!$A$3:$N$59,14,FALSE))</f>
        <v/>
      </c>
      <c r="AF96" s="267" t="str">
        <f>IFERROR(VLOOKUP(N96,【参考】数式用!$A$3:$N$59,14,FALSE),"")&amp;"_4_5"</f>
        <v>_4_5</v>
      </c>
      <c r="AG96" s="267" t="str">
        <f>IFERROR(VLOOKUP(N96,【参考】数式用!$A$3:$N$59,14,FALSE),"")&amp;"_6"</f>
        <v>_6</v>
      </c>
      <c r="AH96" s="268" t="str">
        <f>IFERROR(VLOOKUP(N96,【参考】数式用!$AI$2:$AJ$52, 2, FALSE), "")</f>
        <v/>
      </c>
      <c r="AI96" s="269" t="str">
        <f t="shared" si="10"/>
        <v/>
      </c>
      <c r="AJ96" s="270" t="str">
        <f t="shared" si="11"/>
        <v/>
      </c>
      <c r="AK96" s="54" t="str">
        <f t="shared" si="14"/>
        <v>R8</v>
      </c>
      <c r="AL96" s="54" t="str">
        <f t="shared" si="15"/>
        <v/>
      </c>
      <c r="AM96" s="55">
        <f>IF(O96="",Q96,IFERROR(IFERROR(ROUNDDOWN(Q96*VLOOKUP(N96,【参考】数式用!$A$5:$F$43,MATCH('別紙様式3-2（処遇改善加算　個票）'!P96,【参考】数式用!$C$4:$F$4,0)+2,FALSE)/VLOOKUP('別紙様式3-2（処遇改善加算　個票）'!N96,【参考】数式用!$A$5:$F$43,MATCH('別紙様式3-2（処遇改善加算　個票）'!O96,【参考】数式用!$C$4:$F$4,0)+2,FALSE),0),"")-Q96,""))</f>
        <v>0</v>
      </c>
      <c r="AN96" s="454">
        <f>IF(O96="",Y96,IFERROR(IFERROR(ROUNDDOWN(Y96*VLOOKUP(N96,【参考】数式用!$A$50:$I$88,MATCH('別紙様式3-2（処遇改善加算　個票）'!X96,【参考】数式用!$C$49:$I$49,0)+2,FALSE)/VLOOKUP('別紙様式3-2（処遇改善加算　個票）'!N96,【参考】数式用!$A$5:$F$43,MATCH('別紙様式3-2（処遇改善加算　個票）'!O96,【参考】数式用!$C$4:$F$4,0)+2,FALSE),0),"")-Y96,""))</f>
        <v>0</v>
      </c>
      <c r="AO96" s="454" t="str">
        <f t="shared" si="16"/>
        <v/>
      </c>
      <c r="AP96" s="483" t="str">
        <f>IF(AO96="","",ROUNDDOWN(Y96*VLOOKUP(N96,【参考】数式用!$V$50:$Y$88,MATCH('別紙様式3-2（処遇改善加算　個票）'!X96,【参考】数式用!$X$49:$Y$49,0)+2,FALSE),0))</f>
        <v/>
      </c>
      <c r="AQ96" s="40"/>
      <c r="AR96" s="40"/>
      <c r="AS96" s="40"/>
      <c r="AT96" s="40"/>
    </row>
    <row r="97" spans="1:46" customFormat="1" ht="40.15" customHeight="1">
      <c r="A97" s="56">
        <v>83</v>
      </c>
      <c r="B97" s="897" t="str">
        <f>IF(基本情報入力シート!C122="","",基本情報入力シート!C122)</f>
        <v/>
      </c>
      <c r="C97" s="898"/>
      <c r="D97" s="898"/>
      <c r="E97" s="898"/>
      <c r="F97" s="898"/>
      <c r="G97" s="898"/>
      <c r="H97" s="898"/>
      <c r="I97" s="899"/>
      <c r="J97" s="255" t="str">
        <f>IF(基本情報入力シート!M122="","",基本情報入力シート!M122)</f>
        <v/>
      </c>
      <c r="K97" s="256" t="str">
        <f>IF(基本情報入力シート!R122="","",基本情報入力シート!R122)</f>
        <v/>
      </c>
      <c r="L97" s="256" t="str">
        <f>IF(基本情報入力シート!W122="","",基本情報入力シート!W122)</f>
        <v/>
      </c>
      <c r="M97" s="255" t="str">
        <f>IF(基本情報入力シート!X122="","",基本情報入力シート!X122)</f>
        <v/>
      </c>
      <c r="N97" s="330" t="str">
        <f>IF(基本情報入力シート!Y122="","",基本情報入力シート!Y122)</f>
        <v/>
      </c>
      <c r="O97" s="445"/>
      <c r="P97" s="412"/>
      <c r="Q97" s="334"/>
      <c r="R97" s="405">
        <f t="shared" si="12"/>
        <v>0</v>
      </c>
      <c r="S97" s="57" t="str">
        <f>IFERROR(ROUNDDOWN(Q97*VLOOKUP(N97,【参考】数式用!$V$2:$AA$59,MATCH(P97,【参考】数式用!$X$4:$AA$4)+2,FALSE)*0.5, 0), "")</f>
        <v/>
      </c>
      <c r="T97" s="24"/>
      <c r="U97" s="896"/>
      <c r="V97" s="896"/>
      <c r="W97" s="380"/>
      <c r="X97" s="25"/>
      <c r="Y97" s="335"/>
      <c r="Z97" s="451">
        <f t="shared" si="13"/>
        <v>0</v>
      </c>
      <c r="AA97" s="58" t="str">
        <f>IFERROR(IF(X97="ー", "", ROUNDDOWN(Y97*VLOOKUP(N97,【参考】数式用!$V$2:$AG$52,MATCH(X97,【参考】数式用!$AB$4:$AG$4)+6,FALSE)*0.5, 0)), "")</f>
        <v/>
      </c>
      <c r="AB97" s="337"/>
      <c r="AC97" s="337"/>
      <c r="AD97" s="380"/>
      <c r="AE97" s="267" t="str">
        <f>IF(N97="","",VLOOKUP(N97,【参考】数式用!$A$3:$N$59,14,FALSE))</f>
        <v/>
      </c>
      <c r="AF97" s="267" t="str">
        <f>IFERROR(VLOOKUP(N97,【参考】数式用!$A$3:$N$59,14,FALSE),"")&amp;"_4_5"</f>
        <v>_4_5</v>
      </c>
      <c r="AG97" s="267" t="str">
        <f>IFERROR(VLOOKUP(N97,【参考】数式用!$A$3:$N$59,14,FALSE),"")&amp;"_6"</f>
        <v>_6</v>
      </c>
      <c r="AH97" s="268" t="str">
        <f>IFERROR(VLOOKUP(N97,【参考】数式用!$AI$2:$AJ$52, 2, FALSE), "")</f>
        <v/>
      </c>
      <c r="AI97" s="269" t="str">
        <f t="shared" si="10"/>
        <v/>
      </c>
      <c r="AJ97" s="270" t="str">
        <f t="shared" si="11"/>
        <v/>
      </c>
      <c r="AK97" s="54" t="str">
        <f t="shared" si="14"/>
        <v>R8</v>
      </c>
      <c r="AL97" s="54" t="str">
        <f t="shared" si="15"/>
        <v/>
      </c>
      <c r="AM97" s="55">
        <f>IF(O97="",Q97,IFERROR(IFERROR(ROUNDDOWN(Q97*VLOOKUP(N97,【参考】数式用!$A$5:$F$43,MATCH('別紙様式3-2（処遇改善加算　個票）'!P97,【参考】数式用!$C$4:$F$4,0)+2,FALSE)/VLOOKUP('別紙様式3-2（処遇改善加算　個票）'!N97,【参考】数式用!$A$5:$F$43,MATCH('別紙様式3-2（処遇改善加算　個票）'!O97,【参考】数式用!$C$4:$F$4,0)+2,FALSE),0),"")-Q97,""))</f>
        <v>0</v>
      </c>
      <c r="AN97" s="454">
        <f>IF(O97="",Y97,IFERROR(IFERROR(ROUNDDOWN(Y97*VLOOKUP(N97,【参考】数式用!$A$50:$I$88,MATCH('別紙様式3-2（処遇改善加算　個票）'!X97,【参考】数式用!$C$49:$I$49,0)+2,FALSE)/VLOOKUP('別紙様式3-2（処遇改善加算　個票）'!N97,【参考】数式用!$A$5:$F$43,MATCH('別紙様式3-2（処遇改善加算　個票）'!O97,【参考】数式用!$C$4:$F$4,0)+2,FALSE),0),"")-Y97,""))</f>
        <v>0</v>
      </c>
      <c r="AO97" s="454" t="str">
        <f t="shared" si="16"/>
        <v/>
      </c>
      <c r="AP97" s="483" t="str">
        <f>IF(AO97="","",ROUNDDOWN(Y97*VLOOKUP(N97,【参考】数式用!$V$50:$Y$88,MATCH('別紙様式3-2（処遇改善加算　個票）'!X97,【参考】数式用!$X$49:$Y$49,0)+2,FALSE),0))</f>
        <v/>
      </c>
      <c r="AQ97" s="40"/>
      <c r="AR97" s="40"/>
      <c r="AS97" s="40"/>
      <c r="AT97" s="40"/>
    </row>
    <row r="98" spans="1:46" customFormat="1" ht="40.15" customHeight="1">
      <c r="A98" s="56">
        <v>84</v>
      </c>
      <c r="B98" s="897" t="str">
        <f>IF(基本情報入力シート!C123="","",基本情報入力シート!C123)</f>
        <v/>
      </c>
      <c r="C98" s="898"/>
      <c r="D98" s="898"/>
      <c r="E98" s="898"/>
      <c r="F98" s="898"/>
      <c r="G98" s="898"/>
      <c r="H98" s="898"/>
      <c r="I98" s="899"/>
      <c r="J98" s="255" t="str">
        <f>IF(基本情報入力シート!M123="","",基本情報入力シート!M123)</f>
        <v/>
      </c>
      <c r="K98" s="256" t="str">
        <f>IF(基本情報入力シート!R123="","",基本情報入力シート!R123)</f>
        <v/>
      </c>
      <c r="L98" s="256" t="str">
        <f>IF(基本情報入力シート!W123="","",基本情報入力シート!W123)</f>
        <v/>
      </c>
      <c r="M98" s="255" t="str">
        <f>IF(基本情報入力シート!X123="","",基本情報入力シート!X123)</f>
        <v/>
      </c>
      <c r="N98" s="330" t="str">
        <f>IF(基本情報入力シート!Y123="","",基本情報入力シート!Y123)</f>
        <v/>
      </c>
      <c r="O98" s="445"/>
      <c r="P98" s="412"/>
      <c r="Q98" s="334"/>
      <c r="R98" s="405">
        <f t="shared" si="12"/>
        <v>0</v>
      </c>
      <c r="S98" s="57" t="str">
        <f>IFERROR(ROUNDDOWN(Q98*VLOOKUP(N98,【参考】数式用!$V$2:$AA$59,MATCH(P98,【参考】数式用!$X$4:$AA$4)+2,FALSE)*0.5, 0), "")</f>
        <v/>
      </c>
      <c r="T98" s="24"/>
      <c r="U98" s="896"/>
      <c r="V98" s="896"/>
      <c r="W98" s="380"/>
      <c r="X98" s="25"/>
      <c r="Y98" s="335"/>
      <c r="Z98" s="451">
        <f t="shared" si="13"/>
        <v>0</v>
      </c>
      <c r="AA98" s="58" t="str">
        <f>IFERROR(IF(X98="ー", "", ROUNDDOWN(Y98*VLOOKUP(N98,【参考】数式用!$V$2:$AG$52,MATCH(X98,【参考】数式用!$AB$4:$AG$4)+6,FALSE)*0.5, 0)), "")</f>
        <v/>
      </c>
      <c r="AB98" s="337"/>
      <c r="AC98" s="337"/>
      <c r="AD98" s="380"/>
      <c r="AE98" s="267" t="str">
        <f>IF(N98="","",VLOOKUP(N98,【参考】数式用!$A$3:$N$59,14,FALSE))</f>
        <v/>
      </c>
      <c r="AF98" s="267" t="str">
        <f>IFERROR(VLOOKUP(N98,【参考】数式用!$A$3:$N$59,14,FALSE),"")&amp;"_4_5"</f>
        <v>_4_5</v>
      </c>
      <c r="AG98" s="267" t="str">
        <f>IFERROR(VLOOKUP(N98,【参考】数式用!$A$3:$N$59,14,FALSE),"")&amp;"_6"</f>
        <v>_6</v>
      </c>
      <c r="AH98" s="268" t="str">
        <f>IFERROR(VLOOKUP(N98,【参考】数式用!$AI$2:$AJ$52, 2, FALSE), "")</f>
        <v/>
      </c>
      <c r="AI98" s="269" t="str">
        <f t="shared" si="10"/>
        <v/>
      </c>
      <c r="AJ98" s="270" t="str">
        <f t="shared" si="11"/>
        <v/>
      </c>
      <c r="AK98" s="54" t="str">
        <f t="shared" si="14"/>
        <v>R8</v>
      </c>
      <c r="AL98" s="54" t="str">
        <f t="shared" si="15"/>
        <v/>
      </c>
      <c r="AM98" s="55">
        <f>IF(O98="",Q98,IFERROR(IFERROR(ROUNDDOWN(Q98*VLOOKUP(N98,【参考】数式用!$A$5:$F$43,MATCH('別紙様式3-2（処遇改善加算　個票）'!P98,【参考】数式用!$C$4:$F$4,0)+2,FALSE)/VLOOKUP('別紙様式3-2（処遇改善加算　個票）'!N98,【参考】数式用!$A$5:$F$43,MATCH('別紙様式3-2（処遇改善加算　個票）'!O98,【参考】数式用!$C$4:$F$4,0)+2,FALSE),0),"")-Q98,""))</f>
        <v>0</v>
      </c>
      <c r="AN98" s="454">
        <f>IF(O98="",Y98,IFERROR(IFERROR(ROUNDDOWN(Y98*VLOOKUP(N98,【参考】数式用!$A$50:$I$88,MATCH('別紙様式3-2（処遇改善加算　個票）'!X98,【参考】数式用!$C$49:$I$49,0)+2,FALSE)/VLOOKUP('別紙様式3-2（処遇改善加算　個票）'!N98,【参考】数式用!$A$5:$F$43,MATCH('別紙様式3-2（処遇改善加算　個票）'!O98,【参考】数式用!$C$4:$F$4,0)+2,FALSE),0),"")-Y98,""))</f>
        <v>0</v>
      </c>
      <c r="AO98" s="454" t="str">
        <f t="shared" si="16"/>
        <v/>
      </c>
      <c r="AP98" s="483" t="str">
        <f>IF(AO98="","",ROUNDDOWN(Y98*VLOOKUP(N98,【参考】数式用!$V$50:$Y$88,MATCH('別紙様式3-2（処遇改善加算　個票）'!X98,【参考】数式用!$X$49:$Y$49,0)+2,FALSE),0))</f>
        <v/>
      </c>
      <c r="AQ98" s="40"/>
      <c r="AR98" s="40"/>
      <c r="AS98" s="40"/>
      <c r="AT98" s="40"/>
    </row>
    <row r="99" spans="1:46" customFormat="1" ht="40.15" customHeight="1">
      <c r="A99" s="56">
        <v>85</v>
      </c>
      <c r="B99" s="897" t="str">
        <f>IF(基本情報入力シート!C124="","",基本情報入力シート!C124)</f>
        <v/>
      </c>
      <c r="C99" s="898"/>
      <c r="D99" s="898"/>
      <c r="E99" s="898"/>
      <c r="F99" s="898"/>
      <c r="G99" s="898"/>
      <c r="H99" s="898"/>
      <c r="I99" s="899"/>
      <c r="J99" s="255" t="str">
        <f>IF(基本情報入力シート!M124="","",基本情報入力シート!M124)</f>
        <v/>
      </c>
      <c r="K99" s="256" t="str">
        <f>IF(基本情報入力シート!R124="","",基本情報入力シート!R124)</f>
        <v/>
      </c>
      <c r="L99" s="256" t="str">
        <f>IF(基本情報入力シート!W124="","",基本情報入力シート!W124)</f>
        <v/>
      </c>
      <c r="M99" s="255" t="str">
        <f>IF(基本情報入力シート!X124="","",基本情報入力シート!X124)</f>
        <v/>
      </c>
      <c r="N99" s="330" t="str">
        <f>IF(基本情報入力シート!Y124="","",基本情報入力シート!Y124)</f>
        <v/>
      </c>
      <c r="O99" s="445"/>
      <c r="P99" s="412"/>
      <c r="Q99" s="334"/>
      <c r="R99" s="405">
        <f t="shared" si="12"/>
        <v>0</v>
      </c>
      <c r="S99" s="57" t="str">
        <f>IFERROR(ROUNDDOWN(Q99*VLOOKUP(N99,【参考】数式用!$V$2:$AA$59,MATCH(P99,【参考】数式用!$X$4:$AA$4)+2,FALSE)*0.5, 0), "")</f>
        <v/>
      </c>
      <c r="T99" s="24"/>
      <c r="U99" s="896"/>
      <c r="V99" s="896"/>
      <c r="W99" s="380"/>
      <c r="X99" s="25"/>
      <c r="Y99" s="335"/>
      <c r="Z99" s="451">
        <f t="shared" si="13"/>
        <v>0</v>
      </c>
      <c r="AA99" s="58" t="str">
        <f>IFERROR(IF(X99="ー", "", ROUNDDOWN(Y99*VLOOKUP(N99,【参考】数式用!$V$2:$AG$52,MATCH(X99,【参考】数式用!$AB$4:$AG$4)+6,FALSE)*0.5, 0)), "")</f>
        <v/>
      </c>
      <c r="AB99" s="337"/>
      <c r="AC99" s="337"/>
      <c r="AD99" s="380"/>
      <c r="AE99" s="267" t="str">
        <f>IF(N99="","",VLOOKUP(N99,【参考】数式用!$A$3:$N$59,14,FALSE))</f>
        <v/>
      </c>
      <c r="AF99" s="267" t="str">
        <f>IFERROR(VLOOKUP(N99,【参考】数式用!$A$3:$N$59,14,FALSE),"")&amp;"_4_5"</f>
        <v>_4_5</v>
      </c>
      <c r="AG99" s="267" t="str">
        <f>IFERROR(VLOOKUP(N99,【参考】数式用!$A$3:$N$59,14,FALSE),"")&amp;"_6"</f>
        <v>_6</v>
      </c>
      <c r="AH99" s="268" t="str">
        <f>IFERROR(VLOOKUP(N99,【参考】数式用!$AI$2:$AJ$52, 2, FALSE), "")</f>
        <v/>
      </c>
      <c r="AI99" s="269" t="str">
        <f t="shared" si="10"/>
        <v/>
      </c>
      <c r="AJ99" s="270" t="str">
        <f t="shared" si="11"/>
        <v/>
      </c>
      <c r="AK99" s="54" t="str">
        <f t="shared" si="14"/>
        <v>R8</v>
      </c>
      <c r="AL99" s="54" t="str">
        <f t="shared" si="15"/>
        <v/>
      </c>
      <c r="AM99" s="55">
        <f>IF(O99="",Q99,IFERROR(IFERROR(ROUNDDOWN(Q99*VLOOKUP(N99,【参考】数式用!$A$5:$F$43,MATCH('別紙様式3-2（処遇改善加算　個票）'!P99,【参考】数式用!$C$4:$F$4,0)+2,FALSE)/VLOOKUP('別紙様式3-2（処遇改善加算　個票）'!N99,【参考】数式用!$A$5:$F$43,MATCH('別紙様式3-2（処遇改善加算　個票）'!O99,【参考】数式用!$C$4:$F$4,0)+2,FALSE),0),"")-Q99,""))</f>
        <v>0</v>
      </c>
      <c r="AN99" s="454">
        <f>IF(O99="",Y99,IFERROR(IFERROR(ROUNDDOWN(Y99*VLOOKUP(N99,【参考】数式用!$A$50:$I$88,MATCH('別紙様式3-2（処遇改善加算　個票）'!X99,【参考】数式用!$C$49:$I$49,0)+2,FALSE)/VLOOKUP('別紙様式3-2（処遇改善加算　個票）'!N99,【参考】数式用!$A$5:$F$43,MATCH('別紙様式3-2（処遇改善加算　個票）'!O99,【参考】数式用!$C$4:$F$4,0)+2,FALSE),0),"")-Y99,""))</f>
        <v>0</v>
      </c>
      <c r="AO99" s="454" t="str">
        <f t="shared" si="16"/>
        <v/>
      </c>
      <c r="AP99" s="483" t="str">
        <f>IF(AO99="","",ROUNDDOWN(Y99*VLOOKUP(N99,【参考】数式用!$V$50:$Y$88,MATCH('別紙様式3-2（処遇改善加算　個票）'!X99,【参考】数式用!$X$49:$Y$49,0)+2,FALSE),0))</f>
        <v/>
      </c>
      <c r="AQ99" s="40"/>
      <c r="AR99" s="40"/>
      <c r="AS99" s="40"/>
      <c r="AT99" s="40"/>
    </row>
    <row r="100" spans="1:46" customFormat="1" ht="40.15" customHeight="1">
      <c r="A100" s="56">
        <v>86</v>
      </c>
      <c r="B100" s="897" t="str">
        <f>IF(基本情報入力シート!C125="","",基本情報入力シート!C125)</f>
        <v/>
      </c>
      <c r="C100" s="898"/>
      <c r="D100" s="898"/>
      <c r="E100" s="898"/>
      <c r="F100" s="898"/>
      <c r="G100" s="898"/>
      <c r="H100" s="898"/>
      <c r="I100" s="899"/>
      <c r="J100" s="255" t="str">
        <f>IF(基本情報入力シート!M125="","",基本情報入力シート!M125)</f>
        <v/>
      </c>
      <c r="K100" s="256" t="str">
        <f>IF(基本情報入力シート!R125="","",基本情報入力シート!R125)</f>
        <v/>
      </c>
      <c r="L100" s="256" t="str">
        <f>IF(基本情報入力シート!W125="","",基本情報入力シート!W125)</f>
        <v/>
      </c>
      <c r="M100" s="255" t="str">
        <f>IF(基本情報入力シート!X125="","",基本情報入力シート!X125)</f>
        <v/>
      </c>
      <c r="N100" s="330" t="str">
        <f>IF(基本情報入力シート!Y125="","",基本情報入力シート!Y125)</f>
        <v/>
      </c>
      <c r="O100" s="445"/>
      <c r="P100" s="412"/>
      <c r="Q100" s="334"/>
      <c r="R100" s="405">
        <f t="shared" si="12"/>
        <v>0</v>
      </c>
      <c r="S100" s="57" t="str">
        <f>IFERROR(ROUNDDOWN(Q100*VLOOKUP(N100,【参考】数式用!$V$2:$AA$59,MATCH(P100,【参考】数式用!$X$4:$AA$4)+2,FALSE)*0.5, 0), "")</f>
        <v/>
      </c>
      <c r="T100" s="24"/>
      <c r="U100" s="896"/>
      <c r="V100" s="896"/>
      <c r="W100" s="380"/>
      <c r="X100" s="25"/>
      <c r="Y100" s="335"/>
      <c r="Z100" s="451">
        <f t="shared" si="13"/>
        <v>0</v>
      </c>
      <c r="AA100" s="58" t="str">
        <f>IFERROR(IF(X100="ー", "", ROUNDDOWN(Y100*VLOOKUP(N100,【参考】数式用!$V$2:$AG$52,MATCH(X100,【参考】数式用!$AB$4:$AG$4)+6,FALSE)*0.5, 0)), "")</f>
        <v/>
      </c>
      <c r="AB100" s="337"/>
      <c r="AC100" s="337"/>
      <c r="AD100" s="380"/>
      <c r="AE100" s="267" t="str">
        <f>IF(N100="","",VLOOKUP(N100,【参考】数式用!$A$3:$N$59,14,FALSE))</f>
        <v/>
      </c>
      <c r="AF100" s="267" t="str">
        <f>IFERROR(VLOOKUP(N100,【参考】数式用!$A$3:$N$59,14,FALSE),"")&amp;"_4_5"</f>
        <v>_4_5</v>
      </c>
      <c r="AG100" s="267" t="str">
        <f>IFERROR(VLOOKUP(N100,【参考】数式用!$A$3:$N$59,14,FALSE),"")&amp;"_6"</f>
        <v>_6</v>
      </c>
      <c r="AH100" s="268" t="str">
        <f>IFERROR(VLOOKUP(N100,【参考】数式用!$AI$2:$AJ$52, 2, FALSE), "")</f>
        <v/>
      </c>
      <c r="AI100" s="269" t="str">
        <f t="shared" si="10"/>
        <v/>
      </c>
      <c r="AJ100" s="270" t="str">
        <f t="shared" si="11"/>
        <v/>
      </c>
      <c r="AK100" s="54" t="str">
        <f t="shared" si="14"/>
        <v>R8</v>
      </c>
      <c r="AL100" s="54" t="str">
        <f t="shared" si="15"/>
        <v/>
      </c>
      <c r="AM100" s="55">
        <f>IF(O100="",Q100,IFERROR(IFERROR(ROUNDDOWN(Q100*VLOOKUP(N100,【参考】数式用!$A$5:$F$43,MATCH('別紙様式3-2（処遇改善加算　個票）'!P100,【参考】数式用!$C$4:$F$4,0)+2,FALSE)/VLOOKUP('別紙様式3-2（処遇改善加算　個票）'!N100,【参考】数式用!$A$5:$F$43,MATCH('別紙様式3-2（処遇改善加算　個票）'!O100,【参考】数式用!$C$4:$F$4,0)+2,FALSE),0),"")-Q100,""))</f>
        <v>0</v>
      </c>
      <c r="AN100" s="454">
        <f>IF(O100="",Y100,IFERROR(IFERROR(ROUNDDOWN(Y100*VLOOKUP(N100,【参考】数式用!$A$50:$I$88,MATCH('別紙様式3-2（処遇改善加算　個票）'!X100,【参考】数式用!$C$49:$I$49,0)+2,FALSE)/VLOOKUP('別紙様式3-2（処遇改善加算　個票）'!N100,【参考】数式用!$A$5:$F$43,MATCH('別紙様式3-2（処遇改善加算　個票）'!O100,【参考】数式用!$C$4:$F$4,0)+2,FALSE),0),"")-Y100,""))</f>
        <v>0</v>
      </c>
      <c r="AO100" s="454" t="str">
        <f t="shared" si="16"/>
        <v/>
      </c>
      <c r="AP100" s="483" t="str">
        <f>IF(AO100="","",ROUNDDOWN(Y100*VLOOKUP(N100,【参考】数式用!$V$50:$Y$88,MATCH('別紙様式3-2（処遇改善加算　個票）'!X100,【参考】数式用!$X$49:$Y$49,0)+2,FALSE),0))</f>
        <v/>
      </c>
      <c r="AQ100" s="40"/>
      <c r="AR100" s="40"/>
      <c r="AS100" s="40"/>
      <c r="AT100" s="40"/>
    </row>
    <row r="101" spans="1:46" customFormat="1" ht="40.15" customHeight="1">
      <c r="A101" s="56">
        <v>87</v>
      </c>
      <c r="B101" s="897" t="str">
        <f>IF(基本情報入力シート!C126="","",基本情報入力シート!C126)</f>
        <v/>
      </c>
      <c r="C101" s="898"/>
      <c r="D101" s="898"/>
      <c r="E101" s="898"/>
      <c r="F101" s="898"/>
      <c r="G101" s="898"/>
      <c r="H101" s="898"/>
      <c r="I101" s="899"/>
      <c r="J101" s="255" t="str">
        <f>IF(基本情報入力シート!M126="","",基本情報入力シート!M126)</f>
        <v/>
      </c>
      <c r="K101" s="256" t="str">
        <f>IF(基本情報入力シート!R126="","",基本情報入力シート!R126)</f>
        <v/>
      </c>
      <c r="L101" s="256" t="str">
        <f>IF(基本情報入力シート!W126="","",基本情報入力シート!W126)</f>
        <v/>
      </c>
      <c r="M101" s="255" t="str">
        <f>IF(基本情報入力シート!X126="","",基本情報入力シート!X126)</f>
        <v/>
      </c>
      <c r="N101" s="330" t="str">
        <f>IF(基本情報入力シート!Y126="","",基本情報入力シート!Y126)</f>
        <v/>
      </c>
      <c r="O101" s="445"/>
      <c r="P101" s="412"/>
      <c r="Q101" s="334"/>
      <c r="R101" s="405">
        <f t="shared" si="12"/>
        <v>0</v>
      </c>
      <c r="S101" s="57" t="str">
        <f>IFERROR(ROUNDDOWN(Q101*VLOOKUP(N101,【参考】数式用!$V$2:$AA$59,MATCH(P101,【参考】数式用!$X$4:$AA$4)+2,FALSE)*0.5, 0), "")</f>
        <v/>
      </c>
      <c r="T101" s="24"/>
      <c r="U101" s="896"/>
      <c r="V101" s="896"/>
      <c r="W101" s="380"/>
      <c r="X101" s="25"/>
      <c r="Y101" s="335"/>
      <c r="Z101" s="451">
        <f t="shared" si="13"/>
        <v>0</v>
      </c>
      <c r="AA101" s="58" t="str">
        <f>IFERROR(IF(X101="ー", "", ROUNDDOWN(Y101*VLOOKUP(N101,【参考】数式用!$V$2:$AG$52,MATCH(X101,【参考】数式用!$AB$4:$AG$4)+6,FALSE)*0.5, 0)), "")</f>
        <v/>
      </c>
      <c r="AB101" s="337"/>
      <c r="AC101" s="337"/>
      <c r="AD101" s="380"/>
      <c r="AE101" s="267" t="str">
        <f>IF(N101="","",VLOOKUP(N101,【参考】数式用!$A$3:$N$59,14,FALSE))</f>
        <v/>
      </c>
      <c r="AF101" s="267" t="str">
        <f>IFERROR(VLOOKUP(N101,【参考】数式用!$A$3:$N$59,14,FALSE),"")&amp;"_4_5"</f>
        <v>_4_5</v>
      </c>
      <c r="AG101" s="267" t="str">
        <f>IFERROR(VLOOKUP(N101,【参考】数式用!$A$3:$N$59,14,FALSE),"")&amp;"_6"</f>
        <v>_6</v>
      </c>
      <c r="AH101" s="268" t="str">
        <f>IFERROR(VLOOKUP(N101,【参考】数式用!$AI$2:$AJ$52, 2, FALSE), "")</f>
        <v/>
      </c>
      <c r="AI101" s="269" t="str">
        <f t="shared" si="10"/>
        <v/>
      </c>
      <c r="AJ101" s="270" t="str">
        <f t="shared" si="11"/>
        <v/>
      </c>
      <c r="AK101" s="54" t="str">
        <f t="shared" si="14"/>
        <v>R8</v>
      </c>
      <c r="AL101" s="54" t="str">
        <f t="shared" si="15"/>
        <v/>
      </c>
      <c r="AM101" s="55">
        <f>IF(O101="",Q101,IFERROR(IFERROR(ROUNDDOWN(Q101*VLOOKUP(N101,【参考】数式用!$A$5:$F$43,MATCH('別紙様式3-2（処遇改善加算　個票）'!P101,【参考】数式用!$C$4:$F$4,0)+2,FALSE)/VLOOKUP('別紙様式3-2（処遇改善加算　個票）'!N101,【参考】数式用!$A$5:$F$43,MATCH('別紙様式3-2（処遇改善加算　個票）'!O101,【参考】数式用!$C$4:$F$4,0)+2,FALSE),0),"")-Q101,""))</f>
        <v>0</v>
      </c>
      <c r="AN101" s="454">
        <f>IF(O101="",Y101,IFERROR(IFERROR(ROUNDDOWN(Y101*VLOOKUP(N101,【参考】数式用!$A$50:$I$88,MATCH('別紙様式3-2（処遇改善加算　個票）'!X101,【参考】数式用!$C$49:$I$49,0)+2,FALSE)/VLOOKUP('別紙様式3-2（処遇改善加算　個票）'!N101,【参考】数式用!$A$5:$F$43,MATCH('別紙様式3-2（処遇改善加算　個票）'!O101,【参考】数式用!$C$4:$F$4,0)+2,FALSE),0),"")-Y101,""))</f>
        <v>0</v>
      </c>
      <c r="AO101" s="454" t="str">
        <f t="shared" si="16"/>
        <v/>
      </c>
      <c r="AP101" s="483" t="str">
        <f>IF(AO101="","",ROUNDDOWN(Y101*VLOOKUP(N101,【参考】数式用!$V$50:$Y$88,MATCH('別紙様式3-2（処遇改善加算　個票）'!X101,【参考】数式用!$X$49:$Y$49,0)+2,FALSE),0))</f>
        <v/>
      </c>
      <c r="AQ101" s="40"/>
      <c r="AR101" s="40"/>
      <c r="AS101" s="40"/>
      <c r="AT101" s="40"/>
    </row>
    <row r="102" spans="1:46" customFormat="1" ht="40.15" customHeight="1">
      <c r="A102" s="56">
        <v>88</v>
      </c>
      <c r="B102" s="897" t="str">
        <f>IF(基本情報入力シート!C127="","",基本情報入力シート!C127)</f>
        <v/>
      </c>
      <c r="C102" s="898"/>
      <c r="D102" s="898"/>
      <c r="E102" s="898"/>
      <c r="F102" s="898"/>
      <c r="G102" s="898"/>
      <c r="H102" s="898"/>
      <c r="I102" s="899"/>
      <c r="J102" s="255" t="str">
        <f>IF(基本情報入力シート!M127="","",基本情報入力シート!M127)</f>
        <v/>
      </c>
      <c r="K102" s="256" t="str">
        <f>IF(基本情報入力シート!R127="","",基本情報入力シート!R127)</f>
        <v/>
      </c>
      <c r="L102" s="256" t="str">
        <f>IF(基本情報入力シート!W127="","",基本情報入力シート!W127)</f>
        <v/>
      </c>
      <c r="M102" s="255" t="str">
        <f>IF(基本情報入力シート!X127="","",基本情報入力シート!X127)</f>
        <v/>
      </c>
      <c r="N102" s="330" t="str">
        <f>IF(基本情報入力シート!Y127="","",基本情報入力シート!Y127)</f>
        <v/>
      </c>
      <c r="O102" s="445"/>
      <c r="P102" s="412"/>
      <c r="Q102" s="334"/>
      <c r="R102" s="405">
        <f t="shared" si="12"/>
        <v>0</v>
      </c>
      <c r="S102" s="57" t="str">
        <f>IFERROR(ROUNDDOWN(Q102*VLOOKUP(N102,【参考】数式用!$V$2:$AA$59,MATCH(P102,【参考】数式用!$X$4:$AA$4)+2,FALSE)*0.5, 0), "")</f>
        <v/>
      </c>
      <c r="T102" s="24"/>
      <c r="U102" s="896"/>
      <c r="V102" s="896"/>
      <c r="W102" s="380"/>
      <c r="X102" s="25"/>
      <c r="Y102" s="335"/>
      <c r="Z102" s="451">
        <f t="shared" si="13"/>
        <v>0</v>
      </c>
      <c r="AA102" s="58" t="str">
        <f>IFERROR(IF(X102="ー", "", ROUNDDOWN(Y102*VLOOKUP(N102,【参考】数式用!$V$2:$AG$52,MATCH(X102,【参考】数式用!$AB$4:$AG$4)+6,FALSE)*0.5, 0)), "")</f>
        <v/>
      </c>
      <c r="AB102" s="337"/>
      <c r="AC102" s="337"/>
      <c r="AD102" s="380"/>
      <c r="AE102" s="267" t="str">
        <f>IF(N102="","",VLOOKUP(N102,【参考】数式用!$A$3:$N$59,14,FALSE))</f>
        <v/>
      </c>
      <c r="AF102" s="267" t="str">
        <f>IFERROR(VLOOKUP(N102,【参考】数式用!$A$3:$N$59,14,FALSE),"")&amp;"_4_5"</f>
        <v>_4_5</v>
      </c>
      <c r="AG102" s="267" t="str">
        <f>IFERROR(VLOOKUP(N102,【参考】数式用!$A$3:$N$59,14,FALSE),"")&amp;"_6"</f>
        <v>_6</v>
      </c>
      <c r="AH102" s="268" t="str">
        <f>IFERROR(VLOOKUP(N102,【参考】数式用!$AI$2:$AJ$52, 2, FALSE), "")</f>
        <v/>
      </c>
      <c r="AI102" s="269" t="str">
        <f t="shared" si="10"/>
        <v/>
      </c>
      <c r="AJ102" s="270" t="str">
        <f t="shared" si="11"/>
        <v/>
      </c>
      <c r="AK102" s="54" t="str">
        <f t="shared" si="14"/>
        <v>R8</v>
      </c>
      <c r="AL102" s="54" t="str">
        <f t="shared" si="15"/>
        <v/>
      </c>
      <c r="AM102" s="55">
        <f>IF(O102="",Q102,IFERROR(IFERROR(ROUNDDOWN(Q102*VLOOKUP(N102,【参考】数式用!$A$5:$F$43,MATCH('別紙様式3-2（処遇改善加算　個票）'!P102,【参考】数式用!$C$4:$F$4,0)+2,FALSE)/VLOOKUP('別紙様式3-2（処遇改善加算　個票）'!N102,【参考】数式用!$A$5:$F$43,MATCH('別紙様式3-2（処遇改善加算　個票）'!O102,【参考】数式用!$C$4:$F$4,0)+2,FALSE),0),"")-Q102,""))</f>
        <v>0</v>
      </c>
      <c r="AN102" s="454">
        <f>IF(O102="",Y102,IFERROR(IFERROR(ROUNDDOWN(Y102*VLOOKUP(N102,【参考】数式用!$A$50:$I$88,MATCH('別紙様式3-2（処遇改善加算　個票）'!X102,【参考】数式用!$C$49:$I$49,0)+2,FALSE)/VLOOKUP('別紙様式3-2（処遇改善加算　個票）'!N102,【参考】数式用!$A$5:$F$43,MATCH('別紙様式3-2（処遇改善加算　個票）'!O102,【参考】数式用!$C$4:$F$4,0)+2,FALSE),0),"")-Y102,""))</f>
        <v>0</v>
      </c>
      <c r="AO102" s="454" t="str">
        <f t="shared" si="16"/>
        <v/>
      </c>
      <c r="AP102" s="483" t="str">
        <f>IF(AO102="","",ROUNDDOWN(Y102*VLOOKUP(N102,【参考】数式用!$V$50:$Y$88,MATCH('別紙様式3-2（処遇改善加算　個票）'!X102,【参考】数式用!$X$49:$Y$49,0)+2,FALSE),0))</f>
        <v/>
      </c>
      <c r="AQ102" s="40"/>
      <c r="AR102" s="40"/>
      <c r="AS102" s="40"/>
      <c r="AT102" s="40"/>
    </row>
    <row r="103" spans="1:46" customFormat="1" ht="40.15" customHeight="1">
      <c r="A103" s="56">
        <v>89</v>
      </c>
      <c r="B103" s="897" t="str">
        <f>IF(基本情報入力シート!C128="","",基本情報入力シート!C128)</f>
        <v/>
      </c>
      <c r="C103" s="898"/>
      <c r="D103" s="898"/>
      <c r="E103" s="898"/>
      <c r="F103" s="898"/>
      <c r="G103" s="898"/>
      <c r="H103" s="898"/>
      <c r="I103" s="899"/>
      <c r="J103" s="255" t="str">
        <f>IF(基本情報入力シート!M128="","",基本情報入力シート!M128)</f>
        <v/>
      </c>
      <c r="K103" s="256" t="str">
        <f>IF(基本情報入力シート!R128="","",基本情報入力シート!R128)</f>
        <v/>
      </c>
      <c r="L103" s="256" t="str">
        <f>IF(基本情報入力シート!W128="","",基本情報入力シート!W128)</f>
        <v/>
      </c>
      <c r="M103" s="255" t="str">
        <f>IF(基本情報入力シート!X128="","",基本情報入力シート!X128)</f>
        <v/>
      </c>
      <c r="N103" s="330" t="str">
        <f>IF(基本情報入力シート!Y128="","",基本情報入力シート!Y128)</f>
        <v/>
      </c>
      <c r="O103" s="445"/>
      <c r="P103" s="412"/>
      <c r="Q103" s="334"/>
      <c r="R103" s="405">
        <f t="shared" si="12"/>
        <v>0</v>
      </c>
      <c r="S103" s="57" t="str">
        <f>IFERROR(ROUNDDOWN(Q103*VLOOKUP(N103,【参考】数式用!$V$2:$AA$59,MATCH(P103,【参考】数式用!$X$4:$AA$4)+2,FALSE)*0.5, 0), "")</f>
        <v/>
      </c>
      <c r="T103" s="24"/>
      <c r="U103" s="896"/>
      <c r="V103" s="896"/>
      <c r="W103" s="380"/>
      <c r="X103" s="25"/>
      <c r="Y103" s="335"/>
      <c r="Z103" s="451">
        <f t="shared" si="13"/>
        <v>0</v>
      </c>
      <c r="AA103" s="58" t="str">
        <f>IFERROR(IF(X103="ー", "", ROUNDDOWN(Y103*VLOOKUP(N103,【参考】数式用!$V$2:$AG$52,MATCH(X103,【参考】数式用!$AB$4:$AG$4)+6,FALSE)*0.5, 0)), "")</f>
        <v/>
      </c>
      <c r="AB103" s="337"/>
      <c r="AC103" s="337"/>
      <c r="AD103" s="380"/>
      <c r="AE103" s="267" t="str">
        <f>IF(N103="","",VLOOKUP(N103,【参考】数式用!$A$3:$N$59,14,FALSE))</f>
        <v/>
      </c>
      <c r="AF103" s="267" t="str">
        <f>IFERROR(VLOOKUP(N103,【参考】数式用!$A$3:$N$59,14,FALSE),"")&amp;"_4_5"</f>
        <v>_4_5</v>
      </c>
      <c r="AG103" s="267" t="str">
        <f>IFERROR(VLOOKUP(N103,【参考】数式用!$A$3:$N$59,14,FALSE),"")&amp;"_6"</f>
        <v>_6</v>
      </c>
      <c r="AH103" s="268" t="str">
        <f>IFERROR(VLOOKUP(N103,【参考】数式用!$AI$2:$AJ$52, 2, FALSE), "")</f>
        <v/>
      </c>
      <c r="AI103" s="269" t="str">
        <f t="shared" si="10"/>
        <v/>
      </c>
      <c r="AJ103" s="270" t="str">
        <f t="shared" si="11"/>
        <v/>
      </c>
      <c r="AK103" s="54" t="str">
        <f t="shared" si="14"/>
        <v>R8</v>
      </c>
      <c r="AL103" s="54" t="str">
        <f t="shared" si="15"/>
        <v/>
      </c>
      <c r="AM103" s="55">
        <f>IF(O103="",Q103,IFERROR(IFERROR(ROUNDDOWN(Q103*VLOOKUP(N103,【参考】数式用!$A$5:$F$43,MATCH('別紙様式3-2（処遇改善加算　個票）'!P103,【参考】数式用!$C$4:$F$4,0)+2,FALSE)/VLOOKUP('別紙様式3-2（処遇改善加算　個票）'!N103,【参考】数式用!$A$5:$F$43,MATCH('別紙様式3-2（処遇改善加算　個票）'!O103,【参考】数式用!$C$4:$F$4,0)+2,FALSE),0),"")-Q103,""))</f>
        <v>0</v>
      </c>
      <c r="AN103" s="454">
        <f>IF(O103="",Y103,IFERROR(IFERROR(ROUNDDOWN(Y103*VLOOKUP(N103,【参考】数式用!$A$50:$I$88,MATCH('別紙様式3-2（処遇改善加算　個票）'!X103,【参考】数式用!$C$49:$I$49,0)+2,FALSE)/VLOOKUP('別紙様式3-2（処遇改善加算　個票）'!N103,【参考】数式用!$A$5:$F$43,MATCH('別紙様式3-2（処遇改善加算　個票）'!O103,【参考】数式用!$C$4:$F$4,0)+2,FALSE),0),"")-Y103,""))</f>
        <v>0</v>
      </c>
      <c r="AO103" s="454" t="str">
        <f t="shared" si="16"/>
        <v/>
      </c>
      <c r="AP103" s="483" t="str">
        <f>IF(AO103="","",ROUNDDOWN(Y103*VLOOKUP(N103,【参考】数式用!$V$50:$Y$88,MATCH('別紙様式3-2（処遇改善加算　個票）'!X103,【参考】数式用!$X$49:$Y$49,0)+2,FALSE),0))</f>
        <v/>
      </c>
      <c r="AQ103" s="40"/>
      <c r="AR103" s="40"/>
      <c r="AS103" s="40"/>
      <c r="AT103" s="40"/>
    </row>
    <row r="104" spans="1:46" customFormat="1" ht="40.15" customHeight="1">
      <c r="A104" s="56">
        <v>90</v>
      </c>
      <c r="B104" s="897" t="str">
        <f>IF(基本情報入力シート!C129="","",基本情報入力シート!C129)</f>
        <v/>
      </c>
      <c r="C104" s="898"/>
      <c r="D104" s="898"/>
      <c r="E104" s="898"/>
      <c r="F104" s="898"/>
      <c r="G104" s="898"/>
      <c r="H104" s="898"/>
      <c r="I104" s="899"/>
      <c r="J104" s="255" t="str">
        <f>IF(基本情報入力シート!M129="","",基本情報入力シート!M129)</f>
        <v/>
      </c>
      <c r="K104" s="256" t="str">
        <f>IF(基本情報入力シート!R129="","",基本情報入力シート!R129)</f>
        <v/>
      </c>
      <c r="L104" s="256" t="str">
        <f>IF(基本情報入力シート!W129="","",基本情報入力シート!W129)</f>
        <v/>
      </c>
      <c r="M104" s="255" t="str">
        <f>IF(基本情報入力シート!X129="","",基本情報入力シート!X129)</f>
        <v/>
      </c>
      <c r="N104" s="330" t="str">
        <f>IF(基本情報入力シート!Y129="","",基本情報入力シート!Y129)</f>
        <v/>
      </c>
      <c r="O104" s="445"/>
      <c r="P104" s="412"/>
      <c r="Q104" s="334"/>
      <c r="R104" s="405">
        <f t="shared" si="12"/>
        <v>0</v>
      </c>
      <c r="S104" s="57" t="str">
        <f>IFERROR(ROUNDDOWN(Q104*VLOOKUP(N104,【参考】数式用!$V$2:$AA$59,MATCH(P104,【参考】数式用!$X$4:$AA$4)+2,FALSE)*0.5, 0), "")</f>
        <v/>
      </c>
      <c r="T104" s="24"/>
      <c r="U104" s="896"/>
      <c r="V104" s="896"/>
      <c r="W104" s="380"/>
      <c r="X104" s="25"/>
      <c r="Y104" s="335"/>
      <c r="Z104" s="451">
        <f t="shared" si="13"/>
        <v>0</v>
      </c>
      <c r="AA104" s="58" t="str">
        <f>IFERROR(IF(X104="ー", "", ROUNDDOWN(Y104*VLOOKUP(N104,【参考】数式用!$V$2:$AG$52,MATCH(X104,【参考】数式用!$AB$4:$AG$4)+6,FALSE)*0.5, 0)), "")</f>
        <v/>
      </c>
      <c r="AB104" s="337"/>
      <c r="AC104" s="337"/>
      <c r="AD104" s="380"/>
      <c r="AE104" s="267" t="str">
        <f>IF(N104="","",VLOOKUP(N104,【参考】数式用!$A$3:$N$59,14,FALSE))</f>
        <v/>
      </c>
      <c r="AF104" s="267" t="str">
        <f>IFERROR(VLOOKUP(N104,【参考】数式用!$A$3:$N$59,14,FALSE),"")&amp;"_4_5"</f>
        <v>_4_5</v>
      </c>
      <c r="AG104" s="267" t="str">
        <f>IFERROR(VLOOKUP(N104,【参考】数式用!$A$3:$N$59,14,FALSE),"")&amp;"_6"</f>
        <v>_6</v>
      </c>
      <c r="AH104" s="268" t="str">
        <f>IFERROR(VLOOKUP(N104,【参考】数式用!$AI$2:$AJ$52, 2, FALSE), "")</f>
        <v/>
      </c>
      <c r="AI104" s="269" t="str">
        <f t="shared" si="10"/>
        <v/>
      </c>
      <c r="AJ104" s="270" t="str">
        <f t="shared" si="11"/>
        <v/>
      </c>
      <c r="AK104" s="54" t="str">
        <f t="shared" si="14"/>
        <v>R8</v>
      </c>
      <c r="AL104" s="54" t="str">
        <f t="shared" si="15"/>
        <v/>
      </c>
      <c r="AM104" s="55">
        <f>IF(O104="",Q104,IFERROR(IFERROR(ROUNDDOWN(Q104*VLOOKUP(N104,【参考】数式用!$A$5:$F$43,MATCH('別紙様式3-2（処遇改善加算　個票）'!P104,【参考】数式用!$C$4:$F$4,0)+2,FALSE)/VLOOKUP('別紙様式3-2（処遇改善加算　個票）'!N104,【参考】数式用!$A$5:$F$43,MATCH('別紙様式3-2（処遇改善加算　個票）'!O104,【参考】数式用!$C$4:$F$4,0)+2,FALSE),0),"")-Q104,""))</f>
        <v>0</v>
      </c>
      <c r="AN104" s="454">
        <f>IF(O104="",Y104,IFERROR(IFERROR(ROUNDDOWN(Y104*VLOOKUP(N104,【参考】数式用!$A$50:$I$88,MATCH('別紙様式3-2（処遇改善加算　個票）'!X104,【参考】数式用!$C$49:$I$49,0)+2,FALSE)/VLOOKUP('別紙様式3-2（処遇改善加算　個票）'!N104,【参考】数式用!$A$5:$F$43,MATCH('別紙様式3-2（処遇改善加算　個票）'!O104,【参考】数式用!$C$4:$F$4,0)+2,FALSE),0),"")-Y104,""))</f>
        <v>0</v>
      </c>
      <c r="AO104" s="454" t="str">
        <f t="shared" si="16"/>
        <v/>
      </c>
      <c r="AP104" s="483" t="str">
        <f>IF(AO104="","",ROUNDDOWN(Y104*VLOOKUP(N104,【参考】数式用!$V$50:$Y$88,MATCH('別紙様式3-2（処遇改善加算　個票）'!X104,【参考】数式用!$X$49:$Y$49,0)+2,FALSE),0))</f>
        <v/>
      </c>
      <c r="AQ104" s="40"/>
      <c r="AR104" s="40"/>
      <c r="AS104" s="40"/>
      <c r="AT104" s="40"/>
    </row>
    <row r="105" spans="1:46" customFormat="1" ht="40.15" customHeight="1">
      <c r="A105" s="56">
        <v>91</v>
      </c>
      <c r="B105" s="897" t="str">
        <f>IF(基本情報入力シート!C130="","",基本情報入力シート!C130)</f>
        <v/>
      </c>
      <c r="C105" s="898"/>
      <c r="D105" s="898"/>
      <c r="E105" s="898"/>
      <c r="F105" s="898"/>
      <c r="G105" s="898"/>
      <c r="H105" s="898"/>
      <c r="I105" s="899"/>
      <c r="J105" s="255" t="str">
        <f>IF(基本情報入力シート!M130="","",基本情報入力シート!M130)</f>
        <v/>
      </c>
      <c r="K105" s="256" t="str">
        <f>IF(基本情報入力シート!R130="","",基本情報入力シート!R130)</f>
        <v/>
      </c>
      <c r="L105" s="256" t="str">
        <f>IF(基本情報入力シート!W130="","",基本情報入力シート!W130)</f>
        <v/>
      </c>
      <c r="M105" s="255" t="str">
        <f>IF(基本情報入力シート!X130="","",基本情報入力シート!X130)</f>
        <v/>
      </c>
      <c r="N105" s="330" t="str">
        <f>IF(基本情報入力シート!Y130="","",基本情報入力シート!Y130)</f>
        <v/>
      </c>
      <c r="O105" s="445"/>
      <c r="P105" s="412"/>
      <c r="Q105" s="334"/>
      <c r="R105" s="405">
        <f t="shared" si="12"/>
        <v>0</v>
      </c>
      <c r="S105" s="57" t="str">
        <f>IFERROR(ROUNDDOWN(Q105*VLOOKUP(N105,【参考】数式用!$V$2:$AA$59,MATCH(P105,【参考】数式用!$X$4:$AA$4)+2,FALSE)*0.5, 0), "")</f>
        <v/>
      </c>
      <c r="T105" s="24"/>
      <c r="U105" s="896"/>
      <c r="V105" s="896"/>
      <c r="W105" s="380"/>
      <c r="X105" s="25"/>
      <c r="Y105" s="335"/>
      <c r="Z105" s="451">
        <f t="shared" si="13"/>
        <v>0</v>
      </c>
      <c r="AA105" s="58" t="str">
        <f>IFERROR(IF(X105="ー", "", ROUNDDOWN(Y105*VLOOKUP(N105,【参考】数式用!$V$2:$AG$52,MATCH(X105,【参考】数式用!$AB$4:$AG$4)+6,FALSE)*0.5, 0)), "")</f>
        <v/>
      </c>
      <c r="AB105" s="337"/>
      <c r="AC105" s="337"/>
      <c r="AD105" s="380"/>
      <c r="AE105" s="267" t="str">
        <f>IF(N105="","",VLOOKUP(N105,【参考】数式用!$A$3:$N$59,14,FALSE))</f>
        <v/>
      </c>
      <c r="AF105" s="267" t="str">
        <f>IFERROR(VLOOKUP(N105,【参考】数式用!$A$3:$N$59,14,FALSE),"")&amp;"_4_5"</f>
        <v>_4_5</v>
      </c>
      <c r="AG105" s="267" t="str">
        <f>IFERROR(VLOOKUP(N105,【参考】数式用!$A$3:$N$59,14,FALSE),"")&amp;"_6"</f>
        <v>_6</v>
      </c>
      <c r="AH105" s="268" t="str">
        <f>IFERROR(VLOOKUP(N105,【参考】数式用!$AI$2:$AJ$52, 2, FALSE), "")</f>
        <v/>
      </c>
      <c r="AI105" s="269" t="str">
        <f t="shared" si="10"/>
        <v/>
      </c>
      <c r="AJ105" s="270" t="str">
        <f t="shared" si="11"/>
        <v/>
      </c>
      <c r="AK105" s="54" t="str">
        <f t="shared" si="14"/>
        <v>R8</v>
      </c>
      <c r="AL105" s="54" t="str">
        <f t="shared" si="15"/>
        <v/>
      </c>
      <c r="AM105" s="55">
        <f>IF(O105="",Q105,IFERROR(IFERROR(ROUNDDOWN(Q105*VLOOKUP(N105,【参考】数式用!$A$5:$F$43,MATCH('別紙様式3-2（処遇改善加算　個票）'!P105,【参考】数式用!$C$4:$F$4,0)+2,FALSE)/VLOOKUP('別紙様式3-2（処遇改善加算　個票）'!N105,【参考】数式用!$A$5:$F$43,MATCH('別紙様式3-2（処遇改善加算　個票）'!O105,【参考】数式用!$C$4:$F$4,0)+2,FALSE),0),"")-Q105,""))</f>
        <v>0</v>
      </c>
      <c r="AN105" s="454">
        <f>IF(O105="",Y105,IFERROR(IFERROR(ROUNDDOWN(Y105*VLOOKUP(N105,【参考】数式用!$A$50:$I$88,MATCH('別紙様式3-2（処遇改善加算　個票）'!X105,【参考】数式用!$C$49:$I$49,0)+2,FALSE)/VLOOKUP('別紙様式3-2（処遇改善加算　個票）'!N105,【参考】数式用!$A$5:$F$43,MATCH('別紙様式3-2（処遇改善加算　個票）'!O105,【参考】数式用!$C$4:$F$4,0)+2,FALSE),0),"")-Y105,""))</f>
        <v>0</v>
      </c>
      <c r="AO105" s="454" t="str">
        <f t="shared" si="16"/>
        <v/>
      </c>
      <c r="AP105" s="483" t="str">
        <f>IF(AO105="","",ROUNDDOWN(Y105*VLOOKUP(N105,【参考】数式用!$V$50:$Y$88,MATCH('別紙様式3-2（処遇改善加算　個票）'!X105,【参考】数式用!$X$49:$Y$49,0)+2,FALSE),0))</f>
        <v/>
      </c>
      <c r="AQ105" s="40"/>
      <c r="AR105" s="40"/>
      <c r="AS105" s="40"/>
      <c r="AT105" s="40"/>
    </row>
    <row r="106" spans="1:46" customFormat="1" ht="40.15" customHeight="1">
      <c r="A106" s="56">
        <v>92</v>
      </c>
      <c r="B106" s="897" t="str">
        <f>IF(基本情報入力シート!C131="","",基本情報入力シート!C131)</f>
        <v/>
      </c>
      <c r="C106" s="898"/>
      <c r="D106" s="898"/>
      <c r="E106" s="898"/>
      <c r="F106" s="898"/>
      <c r="G106" s="898"/>
      <c r="H106" s="898"/>
      <c r="I106" s="899"/>
      <c r="J106" s="255" t="str">
        <f>IF(基本情報入力シート!M131="","",基本情報入力シート!M131)</f>
        <v/>
      </c>
      <c r="K106" s="256" t="str">
        <f>IF(基本情報入力シート!R131="","",基本情報入力シート!R131)</f>
        <v/>
      </c>
      <c r="L106" s="256" t="str">
        <f>IF(基本情報入力シート!W131="","",基本情報入力シート!W131)</f>
        <v/>
      </c>
      <c r="M106" s="255" t="str">
        <f>IF(基本情報入力シート!X131="","",基本情報入力シート!X131)</f>
        <v/>
      </c>
      <c r="N106" s="330" t="str">
        <f>IF(基本情報入力シート!Y131="","",基本情報入力シート!Y131)</f>
        <v/>
      </c>
      <c r="O106" s="445"/>
      <c r="P106" s="412"/>
      <c r="Q106" s="334"/>
      <c r="R106" s="405">
        <f t="shared" si="12"/>
        <v>0</v>
      </c>
      <c r="S106" s="57" t="str">
        <f>IFERROR(ROUNDDOWN(Q106*VLOOKUP(N106,【参考】数式用!$V$2:$AA$59,MATCH(P106,【参考】数式用!$X$4:$AA$4)+2,FALSE)*0.5, 0), "")</f>
        <v/>
      </c>
      <c r="T106" s="24"/>
      <c r="U106" s="896"/>
      <c r="V106" s="896"/>
      <c r="W106" s="380"/>
      <c r="X106" s="25"/>
      <c r="Y106" s="335"/>
      <c r="Z106" s="451">
        <f t="shared" si="13"/>
        <v>0</v>
      </c>
      <c r="AA106" s="58" t="str">
        <f>IFERROR(IF(X106="ー", "", ROUNDDOWN(Y106*VLOOKUP(N106,【参考】数式用!$V$2:$AG$52,MATCH(X106,【参考】数式用!$AB$4:$AG$4)+6,FALSE)*0.5, 0)), "")</f>
        <v/>
      </c>
      <c r="AB106" s="337"/>
      <c r="AC106" s="337"/>
      <c r="AD106" s="380"/>
      <c r="AE106" s="267" t="str">
        <f>IF(N106="","",VLOOKUP(N106,【参考】数式用!$A$3:$N$59,14,FALSE))</f>
        <v/>
      </c>
      <c r="AF106" s="267" t="str">
        <f>IFERROR(VLOOKUP(N106,【参考】数式用!$A$3:$N$59,14,FALSE),"")&amp;"_4_5"</f>
        <v>_4_5</v>
      </c>
      <c r="AG106" s="267" t="str">
        <f>IFERROR(VLOOKUP(N106,【参考】数式用!$A$3:$N$59,14,FALSE),"")&amp;"_6"</f>
        <v>_6</v>
      </c>
      <c r="AH106" s="268" t="str">
        <f>IFERROR(VLOOKUP(N106,【参考】数式用!$AI$2:$AJ$52, 2, FALSE), "")</f>
        <v/>
      </c>
      <c r="AI106" s="269" t="str">
        <f t="shared" si="10"/>
        <v/>
      </c>
      <c r="AJ106" s="270" t="str">
        <f t="shared" si="11"/>
        <v/>
      </c>
      <c r="AK106" s="54" t="str">
        <f t="shared" si="14"/>
        <v>R8</v>
      </c>
      <c r="AL106" s="54" t="str">
        <f t="shared" si="15"/>
        <v/>
      </c>
      <c r="AM106" s="55">
        <f>IF(O106="",Q106,IFERROR(IFERROR(ROUNDDOWN(Q106*VLOOKUP(N106,【参考】数式用!$A$5:$F$43,MATCH('別紙様式3-2（処遇改善加算　個票）'!P106,【参考】数式用!$C$4:$F$4,0)+2,FALSE)/VLOOKUP('別紙様式3-2（処遇改善加算　個票）'!N106,【参考】数式用!$A$5:$F$43,MATCH('別紙様式3-2（処遇改善加算　個票）'!O106,【参考】数式用!$C$4:$F$4,0)+2,FALSE),0),"")-Q106,""))</f>
        <v>0</v>
      </c>
      <c r="AN106" s="454">
        <f>IF(O106="",Y106,IFERROR(IFERROR(ROUNDDOWN(Y106*VLOOKUP(N106,【参考】数式用!$A$50:$I$88,MATCH('別紙様式3-2（処遇改善加算　個票）'!X106,【参考】数式用!$C$49:$I$49,0)+2,FALSE)/VLOOKUP('別紙様式3-2（処遇改善加算　個票）'!N106,【参考】数式用!$A$5:$F$43,MATCH('別紙様式3-2（処遇改善加算　個票）'!O106,【参考】数式用!$C$4:$F$4,0)+2,FALSE),0),"")-Y106,""))</f>
        <v>0</v>
      </c>
      <c r="AO106" s="454" t="str">
        <f t="shared" si="16"/>
        <v/>
      </c>
      <c r="AP106" s="483" t="str">
        <f>IF(AO106="","",ROUNDDOWN(Y106*VLOOKUP(N106,【参考】数式用!$V$50:$Y$88,MATCH('別紙様式3-2（処遇改善加算　個票）'!X106,【参考】数式用!$X$49:$Y$49,0)+2,FALSE),0))</f>
        <v/>
      </c>
      <c r="AQ106" s="40"/>
      <c r="AR106" s="40"/>
      <c r="AS106" s="40"/>
      <c r="AT106" s="40"/>
    </row>
    <row r="107" spans="1:46" customFormat="1" ht="40.15" customHeight="1">
      <c r="A107" s="56">
        <v>93</v>
      </c>
      <c r="B107" s="897" t="str">
        <f>IF(基本情報入力シート!C132="","",基本情報入力シート!C132)</f>
        <v/>
      </c>
      <c r="C107" s="898"/>
      <c r="D107" s="898"/>
      <c r="E107" s="898"/>
      <c r="F107" s="898"/>
      <c r="G107" s="898"/>
      <c r="H107" s="898"/>
      <c r="I107" s="899"/>
      <c r="J107" s="255" t="str">
        <f>IF(基本情報入力シート!M132="","",基本情報入力シート!M132)</f>
        <v/>
      </c>
      <c r="K107" s="256" t="str">
        <f>IF(基本情報入力シート!R132="","",基本情報入力シート!R132)</f>
        <v/>
      </c>
      <c r="L107" s="256" t="str">
        <f>IF(基本情報入力シート!W132="","",基本情報入力シート!W132)</f>
        <v/>
      </c>
      <c r="M107" s="255" t="str">
        <f>IF(基本情報入力シート!X132="","",基本情報入力シート!X132)</f>
        <v/>
      </c>
      <c r="N107" s="330" t="str">
        <f>IF(基本情報入力シート!Y132="","",基本情報入力シート!Y132)</f>
        <v/>
      </c>
      <c r="O107" s="445"/>
      <c r="P107" s="412"/>
      <c r="Q107" s="334"/>
      <c r="R107" s="405">
        <f t="shared" si="12"/>
        <v>0</v>
      </c>
      <c r="S107" s="57" t="str">
        <f>IFERROR(ROUNDDOWN(Q107*VLOOKUP(N107,【参考】数式用!$V$2:$AA$59,MATCH(P107,【参考】数式用!$X$4:$AA$4)+2,FALSE)*0.5, 0), "")</f>
        <v/>
      </c>
      <c r="T107" s="24"/>
      <c r="U107" s="896"/>
      <c r="V107" s="896"/>
      <c r="W107" s="380"/>
      <c r="X107" s="25"/>
      <c r="Y107" s="335"/>
      <c r="Z107" s="451">
        <f t="shared" si="13"/>
        <v>0</v>
      </c>
      <c r="AA107" s="58" t="str">
        <f>IFERROR(IF(X107="ー", "", ROUNDDOWN(Y107*VLOOKUP(N107,【参考】数式用!$V$2:$AG$52,MATCH(X107,【参考】数式用!$AB$4:$AG$4)+6,FALSE)*0.5, 0)), "")</f>
        <v/>
      </c>
      <c r="AB107" s="337"/>
      <c r="AC107" s="337"/>
      <c r="AD107" s="380"/>
      <c r="AE107" s="267" t="str">
        <f>IF(N107="","",VLOOKUP(N107,【参考】数式用!$A$3:$N$59,14,FALSE))</f>
        <v/>
      </c>
      <c r="AF107" s="267" t="str">
        <f>IFERROR(VLOOKUP(N107,【参考】数式用!$A$3:$N$59,14,FALSE),"")&amp;"_4_5"</f>
        <v>_4_5</v>
      </c>
      <c r="AG107" s="267" t="str">
        <f>IFERROR(VLOOKUP(N107,【参考】数式用!$A$3:$N$59,14,FALSE),"")&amp;"_6"</f>
        <v>_6</v>
      </c>
      <c r="AH107" s="268" t="str">
        <f>IFERROR(VLOOKUP(N107,【参考】数式用!$AI$2:$AJ$52, 2, FALSE), "")</f>
        <v/>
      </c>
      <c r="AI107" s="269" t="str">
        <f t="shared" si="10"/>
        <v/>
      </c>
      <c r="AJ107" s="270" t="str">
        <f t="shared" si="11"/>
        <v/>
      </c>
      <c r="AK107" s="54" t="str">
        <f t="shared" si="14"/>
        <v>R8</v>
      </c>
      <c r="AL107" s="54" t="str">
        <f t="shared" si="15"/>
        <v/>
      </c>
      <c r="AM107" s="55">
        <f>IF(O107="",Q107,IFERROR(IFERROR(ROUNDDOWN(Q107*VLOOKUP(N107,【参考】数式用!$A$5:$F$43,MATCH('別紙様式3-2（処遇改善加算　個票）'!P107,【参考】数式用!$C$4:$F$4,0)+2,FALSE)/VLOOKUP('別紙様式3-2（処遇改善加算　個票）'!N107,【参考】数式用!$A$5:$F$43,MATCH('別紙様式3-2（処遇改善加算　個票）'!O107,【参考】数式用!$C$4:$F$4,0)+2,FALSE),0),"")-Q107,""))</f>
        <v>0</v>
      </c>
      <c r="AN107" s="454">
        <f>IF(O107="",Y107,IFERROR(IFERROR(ROUNDDOWN(Y107*VLOOKUP(N107,【参考】数式用!$A$50:$I$88,MATCH('別紙様式3-2（処遇改善加算　個票）'!X107,【参考】数式用!$C$49:$I$49,0)+2,FALSE)/VLOOKUP('別紙様式3-2（処遇改善加算　個票）'!N107,【参考】数式用!$A$5:$F$43,MATCH('別紙様式3-2（処遇改善加算　個票）'!O107,【参考】数式用!$C$4:$F$4,0)+2,FALSE),0),"")-Y107,""))</f>
        <v>0</v>
      </c>
      <c r="AO107" s="454" t="str">
        <f t="shared" si="16"/>
        <v/>
      </c>
      <c r="AP107" s="483" t="str">
        <f>IF(AO107="","",ROUNDDOWN(Y107*VLOOKUP(N107,【参考】数式用!$V$50:$Y$88,MATCH('別紙様式3-2（処遇改善加算　個票）'!X107,【参考】数式用!$X$49:$Y$49,0)+2,FALSE),0))</f>
        <v/>
      </c>
      <c r="AQ107" s="40"/>
      <c r="AR107" s="40"/>
      <c r="AS107" s="40"/>
      <c r="AT107" s="40"/>
    </row>
    <row r="108" spans="1:46" customFormat="1" ht="40.15" customHeight="1">
      <c r="A108" s="56">
        <v>94</v>
      </c>
      <c r="B108" s="897" t="str">
        <f>IF(基本情報入力シート!C133="","",基本情報入力シート!C133)</f>
        <v/>
      </c>
      <c r="C108" s="898"/>
      <c r="D108" s="898"/>
      <c r="E108" s="898"/>
      <c r="F108" s="898"/>
      <c r="G108" s="898"/>
      <c r="H108" s="898"/>
      <c r="I108" s="899"/>
      <c r="J108" s="255" t="str">
        <f>IF(基本情報入力シート!M133="","",基本情報入力シート!M133)</f>
        <v/>
      </c>
      <c r="K108" s="256" t="str">
        <f>IF(基本情報入力シート!R133="","",基本情報入力シート!R133)</f>
        <v/>
      </c>
      <c r="L108" s="256" t="str">
        <f>IF(基本情報入力シート!W133="","",基本情報入力シート!W133)</f>
        <v/>
      </c>
      <c r="M108" s="255" t="str">
        <f>IF(基本情報入力シート!X133="","",基本情報入力シート!X133)</f>
        <v/>
      </c>
      <c r="N108" s="330" t="str">
        <f>IF(基本情報入力シート!Y133="","",基本情報入力シート!Y133)</f>
        <v/>
      </c>
      <c r="O108" s="445"/>
      <c r="P108" s="412"/>
      <c r="Q108" s="334"/>
      <c r="R108" s="405">
        <f t="shared" si="12"/>
        <v>0</v>
      </c>
      <c r="S108" s="57" t="str">
        <f>IFERROR(ROUNDDOWN(Q108*VLOOKUP(N108,【参考】数式用!$V$2:$AA$59,MATCH(P108,【参考】数式用!$X$4:$AA$4)+2,FALSE)*0.5, 0), "")</f>
        <v/>
      </c>
      <c r="T108" s="24"/>
      <c r="U108" s="896"/>
      <c r="V108" s="896"/>
      <c r="W108" s="380"/>
      <c r="X108" s="25"/>
      <c r="Y108" s="335"/>
      <c r="Z108" s="451">
        <f t="shared" si="13"/>
        <v>0</v>
      </c>
      <c r="AA108" s="58" t="str">
        <f>IFERROR(IF(X108="ー", "", ROUNDDOWN(Y108*VLOOKUP(N108,【参考】数式用!$V$2:$AG$52,MATCH(X108,【参考】数式用!$AB$4:$AG$4)+6,FALSE)*0.5, 0)), "")</f>
        <v/>
      </c>
      <c r="AB108" s="337"/>
      <c r="AC108" s="337"/>
      <c r="AD108" s="380"/>
      <c r="AE108" s="267" t="str">
        <f>IF(N108="","",VLOOKUP(N108,【参考】数式用!$A$3:$N$59,14,FALSE))</f>
        <v/>
      </c>
      <c r="AF108" s="267" t="str">
        <f>IFERROR(VLOOKUP(N108,【参考】数式用!$A$3:$N$59,14,FALSE),"")&amp;"_4_5"</f>
        <v>_4_5</v>
      </c>
      <c r="AG108" s="267" t="str">
        <f>IFERROR(VLOOKUP(N108,【参考】数式用!$A$3:$N$59,14,FALSE),"")&amp;"_6"</f>
        <v>_6</v>
      </c>
      <c r="AH108" s="268" t="str">
        <f>IFERROR(VLOOKUP(N108,【参考】数式用!$AI$2:$AJ$52, 2, FALSE), "")</f>
        <v/>
      </c>
      <c r="AI108" s="269" t="str">
        <f t="shared" si="10"/>
        <v/>
      </c>
      <c r="AJ108" s="270" t="str">
        <f t="shared" si="11"/>
        <v/>
      </c>
      <c r="AK108" s="54" t="str">
        <f t="shared" si="14"/>
        <v>R8</v>
      </c>
      <c r="AL108" s="54" t="str">
        <f t="shared" si="15"/>
        <v/>
      </c>
      <c r="AM108" s="55">
        <f>IF(O108="",Q108,IFERROR(IFERROR(ROUNDDOWN(Q108*VLOOKUP(N108,【参考】数式用!$A$5:$F$43,MATCH('別紙様式3-2（処遇改善加算　個票）'!P108,【参考】数式用!$C$4:$F$4,0)+2,FALSE)/VLOOKUP('別紙様式3-2（処遇改善加算　個票）'!N108,【参考】数式用!$A$5:$F$43,MATCH('別紙様式3-2（処遇改善加算　個票）'!O108,【参考】数式用!$C$4:$F$4,0)+2,FALSE),0),"")-Q108,""))</f>
        <v>0</v>
      </c>
      <c r="AN108" s="454">
        <f>IF(O108="",Y108,IFERROR(IFERROR(ROUNDDOWN(Y108*VLOOKUP(N108,【参考】数式用!$A$50:$I$88,MATCH('別紙様式3-2（処遇改善加算　個票）'!X108,【参考】数式用!$C$49:$I$49,0)+2,FALSE)/VLOOKUP('別紙様式3-2（処遇改善加算　個票）'!N108,【参考】数式用!$A$5:$F$43,MATCH('別紙様式3-2（処遇改善加算　個票）'!O108,【参考】数式用!$C$4:$F$4,0)+2,FALSE),0),"")-Y108,""))</f>
        <v>0</v>
      </c>
      <c r="AO108" s="454" t="str">
        <f t="shared" si="16"/>
        <v/>
      </c>
      <c r="AP108" s="483" t="str">
        <f>IF(AO108="","",ROUNDDOWN(Y108*VLOOKUP(N108,【参考】数式用!$V$50:$Y$88,MATCH('別紙様式3-2（処遇改善加算　個票）'!X108,【参考】数式用!$X$49:$Y$49,0)+2,FALSE),0))</f>
        <v/>
      </c>
      <c r="AQ108" s="40"/>
      <c r="AR108" s="40"/>
      <c r="AS108" s="40"/>
      <c r="AT108" s="40"/>
    </row>
    <row r="109" spans="1:46" customFormat="1" ht="40.15" customHeight="1">
      <c r="A109" s="56">
        <v>95</v>
      </c>
      <c r="B109" s="897" t="str">
        <f>IF(基本情報入力シート!C134="","",基本情報入力シート!C134)</f>
        <v/>
      </c>
      <c r="C109" s="898"/>
      <c r="D109" s="898"/>
      <c r="E109" s="898"/>
      <c r="F109" s="898"/>
      <c r="G109" s="898"/>
      <c r="H109" s="898"/>
      <c r="I109" s="899"/>
      <c r="J109" s="255" t="str">
        <f>IF(基本情報入力シート!M134="","",基本情報入力シート!M134)</f>
        <v/>
      </c>
      <c r="K109" s="256" t="str">
        <f>IF(基本情報入力シート!R134="","",基本情報入力シート!R134)</f>
        <v/>
      </c>
      <c r="L109" s="256" t="str">
        <f>IF(基本情報入力シート!W134="","",基本情報入力シート!W134)</f>
        <v/>
      </c>
      <c r="M109" s="255" t="str">
        <f>IF(基本情報入力シート!X134="","",基本情報入力シート!X134)</f>
        <v/>
      </c>
      <c r="N109" s="330" t="str">
        <f>IF(基本情報入力シート!Y134="","",基本情報入力シート!Y134)</f>
        <v/>
      </c>
      <c r="O109" s="445"/>
      <c r="P109" s="412"/>
      <c r="Q109" s="334"/>
      <c r="R109" s="405">
        <f t="shared" si="12"/>
        <v>0</v>
      </c>
      <c r="S109" s="57" t="str">
        <f>IFERROR(ROUNDDOWN(Q109*VLOOKUP(N109,【参考】数式用!$V$2:$AA$59,MATCH(P109,【参考】数式用!$X$4:$AA$4)+2,FALSE)*0.5, 0), "")</f>
        <v/>
      </c>
      <c r="T109" s="24"/>
      <c r="U109" s="896"/>
      <c r="V109" s="896"/>
      <c r="W109" s="380"/>
      <c r="X109" s="25"/>
      <c r="Y109" s="335"/>
      <c r="Z109" s="451">
        <f t="shared" si="13"/>
        <v>0</v>
      </c>
      <c r="AA109" s="58" t="str">
        <f>IFERROR(IF(X109="ー", "", ROUNDDOWN(Y109*VLOOKUP(N109,【参考】数式用!$V$2:$AG$52,MATCH(X109,【参考】数式用!$AB$4:$AG$4)+6,FALSE)*0.5, 0)), "")</f>
        <v/>
      </c>
      <c r="AB109" s="337"/>
      <c r="AC109" s="337"/>
      <c r="AD109" s="380"/>
      <c r="AE109" s="267" t="str">
        <f>IF(N109="","",VLOOKUP(N109,【参考】数式用!$A$3:$N$59,14,FALSE))</f>
        <v/>
      </c>
      <c r="AF109" s="267" t="str">
        <f>IFERROR(VLOOKUP(N109,【参考】数式用!$A$3:$N$59,14,FALSE),"")&amp;"_4_5"</f>
        <v>_4_5</v>
      </c>
      <c r="AG109" s="267" t="str">
        <f>IFERROR(VLOOKUP(N109,【参考】数式用!$A$3:$N$59,14,FALSE),"")&amp;"_6"</f>
        <v>_6</v>
      </c>
      <c r="AH109" s="268" t="str">
        <f>IFERROR(VLOOKUP(N109,【参考】数式用!$AI$2:$AJ$52, 2, FALSE), "")</f>
        <v/>
      </c>
      <c r="AI109" s="269" t="str">
        <f t="shared" si="10"/>
        <v/>
      </c>
      <c r="AJ109" s="270" t="str">
        <f t="shared" si="11"/>
        <v/>
      </c>
      <c r="AK109" s="54" t="str">
        <f t="shared" si="14"/>
        <v>R8</v>
      </c>
      <c r="AL109" s="54" t="str">
        <f t="shared" si="15"/>
        <v/>
      </c>
      <c r="AM109" s="55">
        <f>IF(O109="",Q109,IFERROR(IFERROR(ROUNDDOWN(Q109*VLOOKUP(N109,【参考】数式用!$A$5:$F$43,MATCH('別紙様式3-2（処遇改善加算　個票）'!P109,【参考】数式用!$C$4:$F$4,0)+2,FALSE)/VLOOKUP('別紙様式3-2（処遇改善加算　個票）'!N109,【参考】数式用!$A$5:$F$43,MATCH('別紙様式3-2（処遇改善加算　個票）'!O109,【参考】数式用!$C$4:$F$4,0)+2,FALSE),0),"")-Q109,""))</f>
        <v>0</v>
      </c>
      <c r="AN109" s="454">
        <f>IF(O109="",Y109,IFERROR(IFERROR(ROUNDDOWN(Y109*VLOOKUP(N109,【参考】数式用!$A$50:$I$88,MATCH('別紙様式3-2（処遇改善加算　個票）'!X109,【参考】数式用!$C$49:$I$49,0)+2,FALSE)/VLOOKUP('別紙様式3-2（処遇改善加算　個票）'!N109,【参考】数式用!$A$5:$F$43,MATCH('別紙様式3-2（処遇改善加算　個票）'!O109,【参考】数式用!$C$4:$F$4,0)+2,FALSE),0),"")-Y109,""))</f>
        <v>0</v>
      </c>
      <c r="AO109" s="454" t="str">
        <f t="shared" si="16"/>
        <v/>
      </c>
      <c r="AP109" s="483" t="str">
        <f>IF(AO109="","",ROUNDDOWN(Y109*VLOOKUP(N109,【参考】数式用!$V$50:$Y$88,MATCH('別紙様式3-2（処遇改善加算　個票）'!X109,【参考】数式用!$X$49:$Y$49,0)+2,FALSE),0))</f>
        <v/>
      </c>
      <c r="AQ109" s="40"/>
      <c r="AR109" s="40"/>
      <c r="AS109" s="40"/>
      <c r="AT109" s="40"/>
    </row>
    <row r="110" spans="1:46" customFormat="1" ht="40.15" customHeight="1">
      <c r="A110" s="56">
        <v>96</v>
      </c>
      <c r="B110" s="897" t="str">
        <f>IF(基本情報入力シート!C135="","",基本情報入力シート!C135)</f>
        <v/>
      </c>
      <c r="C110" s="898"/>
      <c r="D110" s="898"/>
      <c r="E110" s="898"/>
      <c r="F110" s="898"/>
      <c r="G110" s="898"/>
      <c r="H110" s="898"/>
      <c r="I110" s="899"/>
      <c r="J110" s="255" t="str">
        <f>IF(基本情報入力シート!M135="","",基本情報入力シート!M135)</f>
        <v/>
      </c>
      <c r="K110" s="256" t="str">
        <f>IF(基本情報入力シート!R135="","",基本情報入力シート!R135)</f>
        <v/>
      </c>
      <c r="L110" s="256" t="str">
        <f>IF(基本情報入力シート!W135="","",基本情報入力シート!W135)</f>
        <v/>
      </c>
      <c r="M110" s="255" t="str">
        <f>IF(基本情報入力シート!X135="","",基本情報入力シート!X135)</f>
        <v/>
      </c>
      <c r="N110" s="330" t="str">
        <f>IF(基本情報入力シート!Y135="","",基本情報入力シート!Y135)</f>
        <v/>
      </c>
      <c r="O110" s="445"/>
      <c r="P110" s="412"/>
      <c r="Q110" s="334"/>
      <c r="R110" s="405">
        <f t="shared" si="12"/>
        <v>0</v>
      </c>
      <c r="S110" s="57" t="str">
        <f>IFERROR(ROUNDDOWN(Q110*VLOOKUP(N110,【参考】数式用!$V$2:$AA$59,MATCH(P110,【参考】数式用!$X$4:$AA$4)+2,FALSE)*0.5, 0), "")</f>
        <v/>
      </c>
      <c r="T110" s="24"/>
      <c r="U110" s="896"/>
      <c r="V110" s="896"/>
      <c r="W110" s="380"/>
      <c r="X110" s="25"/>
      <c r="Y110" s="335"/>
      <c r="Z110" s="451">
        <f t="shared" si="13"/>
        <v>0</v>
      </c>
      <c r="AA110" s="58" t="str">
        <f>IFERROR(IF(X110="ー", "", ROUNDDOWN(Y110*VLOOKUP(N110,【参考】数式用!$V$2:$AG$52,MATCH(X110,【参考】数式用!$AB$4:$AG$4)+6,FALSE)*0.5, 0)), "")</f>
        <v/>
      </c>
      <c r="AB110" s="337"/>
      <c r="AC110" s="337"/>
      <c r="AD110" s="380"/>
      <c r="AE110" s="267" t="str">
        <f>IF(N110="","",VLOOKUP(N110,【参考】数式用!$A$3:$N$59,14,FALSE))</f>
        <v/>
      </c>
      <c r="AF110" s="267" t="str">
        <f>IFERROR(VLOOKUP(N110,【参考】数式用!$A$3:$N$59,14,FALSE),"")&amp;"_4_5"</f>
        <v>_4_5</v>
      </c>
      <c r="AG110" s="267" t="str">
        <f>IFERROR(VLOOKUP(N110,【参考】数式用!$A$3:$N$59,14,FALSE),"")&amp;"_6"</f>
        <v>_6</v>
      </c>
      <c r="AH110" s="268" t="str">
        <f>IFERROR(VLOOKUP(N110,【参考】数式用!$AI$2:$AJ$52, 2, FALSE), "")</f>
        <v/>
      </c>
      <c r="AI110" s="269" t="str">
        <f t="shared" si="10"/>
        <v/>
      </c>
      <c r="AJ110" s="270" t="str">
        <f t="shared" si="11"/>
        <v/>
      </c>
      <c r="AK110" s="54" t="str">
        <f t="shared" si="14"/>
        <v>R8</v>
      </c>
      <c r="AL110" s="54" t="str">
        <f t="shared" si="15"/>
        <v/>
      </c>
      <c r="AM110" s="55">
        <f>IF(O110="",Q110,IFERROR(IFERROR(ROUNDDOWN(Q110*VLOOKUP(N110,【参考】数式用!$A$5:$F$43,MATCH('別紙様式3-2（処遇改善加算　個票）'!P110,【参考】数式用!$C$4:$F$4,0)+2,FALSE)/VLOOKUP('別紙様式3-2（処遇改善加算　個票）'!N110,【参考】数式用!$A$5:$F$43,MATCH('別紙様式3-2（処遇改善加算　個票）'!O110,【参考】数式用!$C$4:$F$4,0)+2,FALSE),0),"")-Q110,""))</f>
        <v>0</v>
      </c>
      <c r="AN110" s="454">
        <f>IF(O110="",Y110,IFERROR(IFERROR(ROUNDDOWN(Y110*VLOOKUP(N110,【参考】数式用!$A$50:$I$88,MATCH('別紙様式3-2（処遇改善加算　個票）'!X110,【参考】数式用!$C$49:$I$49,0)+2,FALSE)/VLOOKUP('別紙様式3-2（処遇改善加算　個票）'!N110,【参考】数式用!$A$5:$F$43,MATCH('別紙様式3-2（処遇改善加算　個票）'!O110,【参考】数式用!$C$4:$F$4,0)+2,FALSE),0),"")-Y110,""))</f>
        <v>0</v>
      </c>
      <c r="AO110" s="454" t="str">
        <f t="shared" si="16"/>
        <v/>
      </c>
      <c r="AP110" s="483" t="str">
        <f>IF(AO110="","",ROUNDDOWN(Y110*VLOOKUP(N110,【参考】数式用!$V$50:$Y$88,MATCH('別紙様式3-2（処遇改善加算　個票）'!X110,【参考】数式用!$X$49:$Y$49,0)+2,FALSE),0))</f>
        <v/>
      </c>
      <c r="AQ110" s="40"/>
      <c r="AR110" s="40"/>
      <c r="AS110" s="40"/>
      <c r="AT110" s="40"/>
    </row>
    <row r="111" spans="1:46" customFormat="1" ht="40.15" customHeight="1">
      <c r="A111" s="56">
        <v>97</v>
      </c>
      <c r="B111" s="897" t="str">
        <f>IF(基本情報入力シート!C136="","",基本情報入力シート!C136)</f>
        <v/>
      </c>
      <c r="C111" s="898"/>
      <c r="D111" s="898"/>
      <c r="E111" s="898"/>
      <c r="F111" s="898"/>
      <c r="G111" s="898"/>
      <c r="H111" s="898"/>
      <c r="I111" s="899"/>
      <c r="J111" s="255" t="str">
        <f>IF(基本情報入力シート!M136="","",基本情報入力シート!M136)</f>
        <v/>
      </c>
      <c r="K111" s="256" t="str">
        <f>IF(基本情報入力シート!R136="","",基本情報入力シート!R136)</f>
        <v/>
      </c>
      <c r="L111" s="256" t="str">
        <f>IF(基本情報入力シート!W136="","",基本情報入力シート!W136)</f>
        <v/>
      </c>
      <c r="M111" s="255" t="str">
        <f>IF(基本情報入力シート!X136="","",基本情報入力シート!X136)</f>
        <v/>
      </c>
      <c r="N111" s="330" t="str">
        <f>IF(基本情報入力シート!Y136="","",基本情報入力シート!Y136)</f>
        <v/>
      </c>
      <c r="O111" s="445"/>
      <c r="P111" s="412"/>
      <c r="Q111" s="334"/>
      <c r="R111" s="405">
        <f t="shared" si="12"/>
        <v>0</v>
      </c>
      <c r="S111" s="57" t="str">
        <f>IFERROR(ROUNDDOWN(Q111*VLOOKUP(N111,【参考】数式用!$V$2:$AA$59,MATCH(P111,【参考】数式用!$X$4:$AA$4)+2,FALSE)*0.5, 0), "")</f>
        <v/>
      </c>
      <c r="T111" s="24"/>
      <c r="U111" s="896"/>
      <c r="V111" s="896"/>
      <c r="W111" s="380"/>
      <c r="X111" s="25"/>
      <c r="Y111" s="335"/>
      <c r="Z111" s="451">
        <f t="shared" si="13"/>
        <v>0</v>
      </c>
      <c r="AA111" s="58" t="str">
        <f>IFERROR(IF(X111="ー", "", ROUNDDOWN(Y111*VLOOKUP(N111,【参考】数式用!$V$2:$AG$52,MATCH(X111,【参考】数式用!$AB$4:$AG$4)+6,FALSE)*0.5, 0)), "")</f>
        <v/>
      </c>
      <c r="AB111" s="337"/>
      <c r="AC111" s="337"/>
      <c r="AD111" s="380"/>
      <c r="AE111" s="267" t="str">
        <f>IF(N111="","",VLOOKUP(N111,【参考】数式用!$A$3:$N$59,14,FALSE))</f>
        <v/>
      </c>
      <c r="AF111" s="267" t="str">
        <f>IFERROR(VLOOKUP(N111,【参考】数式用!$A$3:$N$59,14,FALSE),"")&amp;"_4_5"</f>
        <v>_4_5</v>
      </c>
      <c r="AG111" s="267" t="str">
        <f>IFERROR(VLOOKUP(N111,【参考】数式用!$A$3:$N$59,14,FALSE),"")&amp;"_6"</f>
        <v>_6</v>
      </c>
      <c r="AH111" s="268" t="str">
        <f>IFERROR(VLOOKUP(N111,【参考】数式用!$AI$2:$AJ$52, 2, FALSE), "")</f>
        <v/>
      </c>
      <c r="AI111" s="269" t="str">
        <f t="shared" si="10"/>
        <v/>
      </c>
      <c r="AJ111" s="270" t="str">
        <f t="shared" si="11"/>
        <v/>
      </c>
      <c r="AK111" s="54" t="str">
        <f t="shared" si="14"/>
        <v>R8</v>
      </c>
      <c r="AL111" s="54" t="str">
        <f t="shared" si="15"/>
        <v/>
      </c>
      <c r="AM111" s="55">
        <f>IF(O111="",Q111,IFERROR(IFERROR(ROUNDDOWN(Q111*VLOOKUP(N111,【参考】数式用!$A$5:$F$43,MATCH('別紙様式3-2（処遇改善加算　個票）'!P111,【参考】数式用!$C$4:$F$4,0)+2,FALSE)/VLOOKUP('別紙様式3-2（処遇改善加算　個票）'!N111,【参考】数式用!$A$5:$F$43,MATCH('別紙様式3-2（処遇改善加算　個票）'!O111,【参考】数式用!$C$4:$F$4,0)+2,FALSE),0),"")-Q111,""))</f>
        <v>0</v>
      </c>
      <c r="AN111" s="454">
        <f>IF(O111="",Y111,IFERROR(IFERROR(ROUNDDOWN(Y111*VLOOKUP(N111,【参考】数式用!$A$50:$I$88,MATCH('別紙様式3-2（処遇改善加算　個票）'!X111,【参考】数式用!$C$49:$I$49,0)+2,FALSE)/VLOOKUP('別紙様式3-2（処遇改善加算　個票）'!N111,【参考】数式用!$A$5:$F$43,MATCH('別紙様式3-2（処遇改善加算　個票）'!O111,【参考】数式用!$C$4:$F$4,0)+2,FALSE),0),"")-Y111,""))</f>
        <v>0</v>
      </c>
      <c r="AO111" s="454" t="str">
        <f t="shared" si="16"/>
        <v/>
      </c>
      <c r="AP111" s="483" t="str">
        <f>IF(AO111="","",ROUNDDOWN(Y111*VLOOKUP(N111,【参考】数式用!$V$50:$Y$88,MATCH('別紙様式3-2（処遇改善加算　個票）'!X111,【参考】数式用!$X$49:$Y$49,0)+2,FALSE),0))</f>
        <v/>
      </c>
      <c r="AQ111" s="40"/>
      <c r="AR111" s="40"/>
      <c r="AS111" s="40"/>
      <c r="AT111" s="40"/>
    </row>
    <row r="112" spans="1:46" customFormat="1" ht="40.15" customHeight="1">
      <c r="A112" s="56">
        <v>98</v>
      </c>
      <c r="B112" s="897" t="str">
        <f>IF(基本情報入力シート!C137="","",基本情報入力シート!C137)</f>
        <v/>
      </c>
      <c r="C112" s="898"/>
      <c r="D112" s="898"/>
      <c r="E112" s="898"/>
      <c r="F112" s="898"/>
      <c r="G112" s="898"/>
      <c r="H112" s="898"/>
      <c r="I112" s="899"/>
      <c r="J112" s="255" t="str">
        <f>IF(基本情報入力シート!M137="","",基本情報入力シート!M137)</f>
        <v/>
      </c>
      <c r="K112" s="256" t="str">
        <f>IF(基本情報入力シート!R137="","",基本情報入力シート!R137)</f>
        <v/>
      </c>
      <c r="L112" s="256" t="str">
        <f>IF(基本情報入力シート!W137="","",基本情報入力シート!W137)</f>
        <v/>
      </c>
      <c r="M112" s="255" t="str">
        <f>IF(基本情報入力シート!X137="","",基本情報入力シート!X137)</f>
        <v/>
      </c>
      <c r="N112" s="330" t="str">
        <f>IF(基本情報入力シート!Y137="","",基本情報入力シート!Y137)</f>
        <v/>
      </c>
      <c r="O112" s="445"/>
      <c r="P112" s="412"/>
      <c r="Q112" s="334"/>
      <c r="R112" s="405">
        <f t="shared" si="12"/>
        <v>0</v>
      </c>
      <c r="S112" s="57" t="str">
        <f>IFERROR(ROUNDDOWN(Q112*VLOOKUP(N112,【参考】数式用!$V$2:$AA$59,MATCH(P112,【参考】数式用!$X$4:$AA$4)+2,FALSE)*0.5, 0), "")</f>
        <v/>
      </c>
      <c r="T112" s="24"/>
      <c r="U112" s="896"/>
      <c r="V112" s="896"/>
      <c r="W112" s="380"/>
      <c r="X112" s="25"/>
      <c r="Y112" s="335"/>
      <c r="Z112" s="451">
        <f t="shared" si="13"/>
        <v>0</v>
      </c>
      <c r="AA112" s="58" t="str">
        <f>IFERROR(IF(X112="ー", "", ROUNDDOWN(Y112*VLOOKUP(N112,【参考】数式用!$V$2:$AG$52,MATCH(X112,【参考】数式用!$AB$4:$AG$4)+6,FALSE)*0.5, 0)), "")</f>
        <v/>
      </c>
      <c r="AB112" s="337"/>
      <c r="AC112" s="337"/>
      <c r="AD112" s="380"/>
      <c r="AE112" s="267" t="str">
        <f>IF(N112="","",VLOOKUP(N112,【参考】数式用!$A$3:$N$59,14,FALSE))</f>
        <v/>
      </c>
      <c r="AF112" s="267" t="str">
        <f>IFERROR(VLOOKUP(N112,【参考】数式用!$A$3:$N$59,14,FALSE),"")&amp;"_4_5"</f>
        <v>_4_5</v>
      </c>
      <c r="AG112" s="267" t="str">
        <f>IFERROR(VLOOKUP(N112,【参考】数式用!$A$3:$N$59,14,FALSE),"")&amp;"_6"</f>
        <v>_6</v>
      </c>
      <c r="AH112" s="268" t="str">
        <f>IFERROR(VLOOKUP(N112,【参考】数式用!$AI$2:$AJ$52, 2, FALSE), "")</f>
        <v/>
      </c>
      <c r="AI112" s="269" t="str">
        <f t="shared" si="10"/>
        <v/>
      </c>
      <c r="AJ112" s="270" t="str">
        <f t="shared" si="11"/>
        <v/>
      </c>
      <c r="AK112" s="54" t="str">
        <f t="shared" si="14"/>
        <v>R8</v>
      </c>
      <c r="AL112" s="54" t="str">
        <f t="shared" si="15"/>
        <v/>
      </c>
      <c r="AM112" s="55">
        <f>IF(O112="",Q112,IFERROR(IFERROR(ROUNDDOWN(Q112*VLOOKUP(N112,【参考】数式用!$A$5:$F$43,MATCH('別紙様式3-2（処遇改善加算　個票）'!P112,【参考】数式用!$C$4:$F$4,0)+2,FALSE)/VLOOKUP('別紙様式3-2（処遇改善加算　個票）'!N112,【参考】数式用!$A$5:$F$43,MATCH('別紙様式3-2（処遇改善加算　個票）'!O112,【参考】数式用!$C$4:$F$4,0)+2,FALSE),0),"")-Q112,""))</f>
        <v>0</v>
      </c>
      <c r="AN112" s="454">
        <f>IF(O112="",Y112,IFERROR(IFERROR(ROUNDDOWN(Y112*VLOOKUP(N112,【参考】数式用!$A$50:$I$88,MATCH('別紙様式3-2（処遇改善加算　個票）'!X112,【参考】数式用!$C$49:$I$49,0)+2,FALSE)/VLOOKUP('別紙様式3-2（処遇改善加算　個票）'!N112,【参考】数式用!$A$5:$F$43,MATCH('別紙様式3-2（処遇改善加算　個票）'!O112,【参考】数式用!$C$4:$F$4,0)+2,FALSE),0),"")-Y112,""))</f>
        <v>0</v>
      </c>
      <c r="AO112" s="454" t="str">
        <f t="shared" si="16"/>
        <v/>
      </c>
      <c r="AP112" s="483" t="str">
        <f>IF(AO112="","",ROUNDDOWN(Y112*VLOOKUP(N112,【参考】数式用!$V$50:$Y$88,MATCH('別紙様式3-2（処遇改善加算　個票）'!X112,【参考】数式用!$X$49:$Y$49,0)+2,FALSE),0))</f>
        <v/>
      </c>
      <c r="AQ112" s="40"/>
      <c r="AR112" s="40"/>
      <c r="AS112" s="40"/>
      <c r="AT112" s="40"/>
    </row>
    <row r="113" spans="1:46" customFormat="1" ht="40.15" customHeight="1">
      <c r="A113" s="282">
        <v>99</v>
      </c>
      <c r="B113" s="910" t="str">
        <f>IF(基本情報入力シート!C138="","",基本情報入力シート!C138)</f>
        <v/>
      </c>
      <c r="C113" s="911"/>
      <c r="D113" s="911"/>
      <c r="E113" s="911"/>
      <c r="F113" s="911"/>
      <c r="G113" s="911"/>
      <c r="H113" s="911"/>
      <c r="I113" s="912"/>
      <c r="J113" s="255" t="str">
        <f>IF(基本情報入力シート!M138="","",基本情報入力シート!M138)</f>
        <v/>
      </c>
      <c r="K113" s="255" t="str">
        <f>IF(基本情報入力シート!R138="","",基本情報入力シート!R138)</f>
        <v/>
      </c>
      <c r="L113" s="255" t="str">
        <f>IF(基本情報入力シート!W138="","",基本情報入力シート!W138)</f>
        <v/>
      </c>
      <c r="M113" s="255" t="str">
        <f>IF(基本情報入力シート!X138="","",基本情報入力シート!X138)</f>
        <v/>
      </c>
      <c r="N113" s="332" t="str">
        <f>IF(基本情報入力シート!Y138="","",基本情報入力シート!Y138)</f>
        <v/>
      </c>
      <c r="O113" s="445"/>
      <c r="P113" s="412"/>
      <c r="Q113" s="334"/>
      <c r="R113" s="405">
        <f t="shared" si="12"/>
        <v>0</v>
      </c>
      <c r="S113" s="57" t="str">
        <f>IFERROR(ROUNDDOWN(Q113*VLOOKUP(N113,【参考】数式用!$V$2:$AA$59,MATCH(P113,【参考】数式用!$X$4:$AA$4)+2,FALSE)*0.5, 0), "")</f>
        <v/>
      </c>
      <c r="T113" s="24"/>
      <c r="U113" s="896"/>
      <c r="V113" s="896"/>
      <c r="W113" s="380"/>
      <c r="X113" s="25"/>
      <c r="Y113" s="335"/>
      <c r="Z113" s="451">
        <f t="shared" si="13"/>
        <v>0</v>
      </c>
      <c r="AA113" s="58" t="str">
        <f>IFERROR(IF(X113="ー", "", ROUNDDOWN(Y113*VLOOKUP(N113,【参考】数式用!$V$2:$AG$52,MATCH(X113,【参考】数式用!$AB$4:$AG$4)+6,FALSE)*0.5, 0)), "")</f>
        <v/>
      </c>
      <c r="AB113" s="337"/>
      <c r="AC113" s="337"/>
      <c r="AD113" s="380"/>
      <c r="AE113" s="267" t="str">
        <f>IF(N113="","",VLOOKUP(N113,【参考】数式用!$A$3:$N$59,14,FALSE))</f>
        <v/>
      </c>
      <c r="AF113" s="267" t="str">
        <f>IFERROR(VLOOKUP(N113,【参考】数式用!$A$3:$N$59,14,FALSE),"")&amp;"_4_5"</f>
        <v>_4_5</v>
      </c>
      <c r="AG113" s="267" t="str">
        <f>IFERROR(VLOOKUP(N113,【参考】数式用!$A$3:$N$59,14,FALSE),"")&amp;"_6"</f>
        <v>_6</v>
      </c>
      <c r="AH113" s="268" t="str">
        <f>IFERROR(VLOOKUP(N113,【参考】数式用!$AI$2:$AJ$52, 2, FALSE), "")</f>
        <v/>
      </c>
      <c r="AI113" s="269" t="str">
        <f t="shared" si="10"/>
        <v/>
      </c>
      <c r="AJ113" s="270" t="str">
        <f t="shared" si="11"/>
        <v/>
      </c>
      <c r="AK113" s="54" t="str">
        <f t="shared" si="14"/>
        <v>R8</v>
      </c>
      <c r="AL113" s="54" t="str">
        <f t="shared" si="15"/>
        <v/>
      </c>
      <c r="AM113" s="55">
        <f>IF(O113="",Q113,IFERROR(IFERROR(ROUNDDOWN(Q113*VLOOKUP(N113,【参考】数式用!$A$5:$F$43,MATCH('別紙様式3-2（処遇改善加算　個票）'!P113,【参考】数式用!$C$4:$F$4,0)+2,FALSE)/VLOOKUP('別紙様式3-2（処遇改善加算　個票）'!N113,【参考】数式用!$A$5:$F$43,MATCH('別紙様式3-2（処遇改善加算　個票）'!O113,【参考】数式用!$C$4:$F$4,0)+2,FALSE),0),"")-Q113,""))</f>
        <v>0</v>
      </c>
      <c r="AN113" s="454">
        <f>IF(O113="",Y113,IFERROR(IFERROR(ROUNDDOWN(Y113*VLOOKUP(N113,【参考】数式用!$A$50:$I$88,MATCH('別紙様式3-2（処遇改善加算　個票）'!X113,【参考】数式用!$C$49:$I$49,0)+2,FALSE)/VLOOKUP('別紙様式3-2（処遇改善加算　個票）'!N113,【参考】数式用!$A$5:$F$43,MATCH('別紙様式3-2（処遇改善加算　個票）'!O113,【参考】数式用!$C$4:$F$4,0)+2,FALSE),0),"")-Y113,""))</f>
        <v>0</v>
      </c>
      <c r="AO113" s="454" t="str">
        <f t="shared" si="16"/>
        <v/>
      </c>
      <c r="AP113" s="483" t="str">
        <f>IF(AO113="","",ROUNDDOWN(Y113*VLOOKUP(N113,【参考】数式用!$V$50:$Y$88,MATCH('別紙様式3-2（処遇改善加算　個票）'!X113,【参考】数式用!$X$49:$Y$49,0)+2,FALSE),0))</f>
        <v/>
      </c>
      <c r="AQ113" s="40"/>
      <c r="AR113" s="40"/>
      <c r="AS113" s="40"/>
      <c r="AT113" s="40"/>
    </row>
    <row r="114" spans="1:46" customFormat="1" ht="40.15" customHeight="1" thickBot="1">
      <c r="A114" s="59">
        <v>100</v>
      </c>
      <c r="B114" s="906" t="str">
        <f>IF(基本情報入力シート!C139="","",基本情報入力シート!C139)</f>
        <v/>
      </c>
      <c r="C114" s="907"/>
      <c r="D114" s="907"/>
      <c r="E114" s="907"/>
      <c r="F114" s="907"/>
      <c r="G114" s="907"/>
      <c r="H114" s="907"/>
      <c r="I114" s="908"/>
      <c r="J114" s="257" t="str">
        <f>IF(基本情報入力シート!M139="","",基本情報入力シート!M139)</f>
        <v/>
      </c>
      <c r="K114" s="257" t="str">
        <f>IF(基本情報入力シート!R139="","",基本情報入力シート!R139)</f>
        <v/>
      </c>
      <c r="L114" s="257" t="str">
        <f>IF(基本情報入力シート!W139="","",基本情報入力シート!W139)</f>
        <v/>
      </c>
      <c r="M114" s="257" t="str">
        <f>IF(基本情報入力シート!X139="","",基本情報入力シート!X139)</f>
        <v/>
      </c>
      <c r="N114" s="333" t="str">
        <f>IF(基本情報入力シート!Y139="","",基本情報入力シート!Y139)</f>
        <v/>
      </c>
      <c r="O114" s="445"/>
      <c r="P114" s="412"/>
      <c r="Q114" s="336"/>
      <c r="R114" s="336">
        <f t="shared" si="12"/>
        <v>0</v>
      </c>
      <c r="S114" s="57" t="str">
        <f>IFERROR(ROUNDDOWN(Q114*VLOOKUP(N114,【参考】数式用!$V$2:$AA$59,MATCH(P114,【参考】数式用!$X$4:$AA$4)+2,FALSE)*0.5, 0), "")</f>
        <v/>
      </c>
      <c r="T114" s="26"/>
      <c r="U114" s="909"/>
      <c r="V114" s="909"/>
      <c r="W114" s="380"/>
      <c r="X114" s="34"/>
      <c r="Y114" s="342"/>
      <c r="Z114" s="451">
        <f t="shared" si="13"/>
        <v>0</v>
      </c>
      <c r="AA114" s="60" t="str">
        <f>IFERROR(IF(X114="ー", "", ROUNDDOWN(Y114*VLOOKUP(N114,【参考】数式用!$V$2:$AG$52,MATCH(X114,【参考】数式用!$AB$4:$AG$4)+6,FALSE)*0.5, 0)), "")</f>
        <v/>
      </c>
      <c r="AB114" s="343"/>
      <c r="AC114" s="343"/>
      <c r="AD114" s="380"/>
      <c r="AE114" s="267" t="str">
        <f>IF(N114="","",VLOOKUP(N114,【参考】数式用!$A$3:$N$59,14,FALSE))</f>
        <v/>
      </c>
      <c r="AF114" s="267" t="str">
        <f>IFERROR(VLOOKUP(N114,【参考】数式用!$A$3:$N$59,14,FALSE),"")&amp;"_4_5"</f>
        <v>_4_5</v>
      </c>
      <c r="AG114" s="267" t="str">
        <f>IFERROR(VLOOKUP(N114,【参考】数式用!$A$3:$N$59,14,FALSE),"")&amp;"_6"</f>
        <v>_6</v>
      </c>
      <c r="AH114" s="268" t="str">
        <f>IFERROR(VLOOKUP(N114,【参考】数式用!$AI$2:$AJ$52, 2, FALSE), "")</f>
        <v/>
      </c>
      <c r="AI114" s="269" t="str">
        <f t="shared" si="10"/>
        <v/>
      </c>
      <c r="AJ114" s="270" t="str">
        <f t="shared" si="11"/>
        <v/>
      </c>
      <c r="AK114" s="54" t="str">
        <f t="shared" si="14"/>
        <v>R8</v>
      </c>
      <c r="AL114" s="54" t="str">
        <f t="shared" si="15"/>
        <v/>
      </c>
      <c r="AM114" s="55">
        <f>IF(O114="",Q114,IFERROR(IFERROR(ROUNDDOWN(Q114*VLOOKUP(N114,【参考】数式用!$A$5:$F$43,MATCH('別紙様式3-2（処遇改善加算　個票）'!P114,【参考】数式用!$C$4:$F$4,0)+2,FALSE)/VLOOKUP('別紙様式3-2（処遇改善加算　個票）'!N114,【参考】数式用!$A$5:$F$43,MATCH('別紙様式3-2（処遇改善加算　個票）'!O114,【参考】数式用!$C$4:$F$4,0)+2,FALSE),0),"")-Q114,""))</f>
        <v>0</v>
      </c>
      <c r="AN114" s="454">
        <f>IF(O114="",Y114,IFERROR(IFERROR(ROUNDDOWN(Y114*VLOOKUP(N114,【参考】数式用!$A$50:$I$88,MATCH('別紙様式3-2（処遇改善加算　個票）'!X114,【参考】数式用!$C$49:$I$49,0)+2,FALSE)/VLOOKUP('別紙様式3-2（処遇改善加算　個票）'!N114,【参考】数式用!$A$5:$F$43,MATCH('別紙様式3-2（処遇改善加算　個票）'!O114,【参考】数式用!$C$4:$F$4,0)+2,FALSE),0),"")-Y114,""))</f>
        <v>0</v>
      </c>
      <c r="AO114" s="454" t="str">
        <f t="shared" si="16"/>
        <v/>
      </c>
      <c r="AP114" s="483" t="str">
        <f>IF(AO114="","",ROUNDDOWN(Y114*VLOOKUP(N114,【参考】数式用!$V$50:$Y$88,MATCH('別紙様式3-2（処遇改善加算　個票）'!X114,【参考】数式用!$X$49:$Y$49,0)+2,FALSE),0))</f>
        <v/>
      </c>
      <c r="AQ114" s="40"/>
      <c r="AR114" s="40"/>
      <c r="AS114" s="40"/>
      <c r="AT114" s="40"/>
    </row>
  </sheetData>
  <sheetProtection algorithmName="SHA-512" hashValue="PYq9gIqozn8K0ER6qy7W9EWkQcEazGSdGS489fCNYi6R+Rb0gYXmWZdGn0m/ttbYSWfjSFFQdm4EpMyF1mL+xQ==" saltValue="qLTYvLhhtpiDhhdNo9Dr0Q==" spinCount="100000" sheet="1" formatCells="0" formatColumns="0" formatRows="0" sort="0" autoFilter="0"/>
  <autoFilter ref="B14:N14"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251">
    <mergeCell ref="B15:I15"/>
    <mergeCell ref="X13:X14"/>
    <mergeCell ref="Y13:Y14"/>
    <mergeCell ref="B19:I19"/>
    <mergeCell ref="U19:V19"/>
    <mergeCell ref="B20:I20"/>
    <mergeCell ref="U20:V20"/>
    <mergeCell ref="AK11:AK14"/>
    <mergeCell ref="U14:V14"/>
    <mergeCell ref="S13:S14"/>
    <mergeCell ref="T13:T14"/>
    <mergeCell ref="AA13:AA14"/>
    <mergeCell ref="AB13:AB14"/>
    <mergeCell ref="AD13:AD14"/>
    <mergeCell ref="B32:I32"/>
    <mergeCell ref="U32:V32"/>
    <mergeCell ref="B30:I30"/>
    <mergeCell ref="U30:V30"/>
    <mergeCell ref="B31:I31"/>
    <mergeCell ref="M11:M14"/>
    <mergeCell ref="N11:N14"/>
    <mergeCell ref="AI11:AJ13"/>
    <mergeCell ref="B17:I17"/>
    <mergeCell ref="U17:V17"/>
    <mergeCell ref="U31:V31"/>
    <mergeCell ref="B27:I27"/>
    <mergeCell ref="U27:V27"/>
    <mergeCell ref="B28:I28"/>
    <mergeCell ref="U28:V28"/>
    <mergeCell ref="AG11:AG14"/>
    <mergeCell ref="AE11:AE14"/>
    <mergeCell ref="AH11:AH14"/>
    <mergeCell ref="AF11:AF14"/>
    <mergeCell ref="B18:I18"/>
    <mergeCell ref="U18:V18"/>
    <mergeCell ref="U15:V15"/>
    <mergeCell ref="B16:I16"/>
    <mergeCell ref="U16:V16"/>
    <mergeCell ref="B29:I29"/>
    <mergeCell ref="U29:V29"/>
    <mergeCell ref="B25:I25"/>
    <mergeCell ref="U25:V25"/>
    <mergeCell ref="B26:I26"/>
    <mergeCell ref="U26:V26"/>
    <mergeCell ref="B23:I23"/>
    <mergeCell ref="U23:V23"/>
    <mergeCell ref="B24:I24"/>
    <mergeCell ref="U24:V24"/>
    <mergeCell ref="B21:I21"/>
    <mergeCell ref="U21:V21"/>
    <mergeCell ref="B22:I22"/>
    <mergeCell ref="U22:V22"/>
    <mergeCell ref="B43:I43"/>
    <mergeCell ref="U43:V43"/>
    <mergeCell ref="B44:I44"/>
    <mergeCell ref="U44:V44"/>
    <mergeCell ref="B35:I35"/>
    <mergeCell ref="U35:V35"/>
    <mergeCell ref="B36:I36"/>
    <mergeCell ref="U36:V36"/>
    <mergeCell ref="B42:I42"/>
    <mergeCell ref="U42:V42"/>
    <mergeCell ref="B39:I39"/>
    <mergeCell ref="U39:V39"/>
    <mergeCell ref="B40:I40"/>
    <mergeCell ref="U40:V40"/>
    <mergeCell ref="B33:I33"/>
    <mergeCell ref="U33:V33"/>
    <mergeCell ref="B41:I41"/>
    <mergeCell ref="U41:V41"/>
    <mergeCell ref="B37:I37"/>
    <mergeCell ref="U37:V37"/>
    <mergeCell ref="B38:I38"/>
    <mergeCell ref="U38:V38"/>
    <mergeCell ref="B34:I34"/>
    <mergeCell ref="U34:V34"/>
    <mergeCell ref="B45:I45"/>
    <mergeCell ref="U45:V45"/>
    <mergeCell ref="B53:I53"/>
    <mergeCell ref="U53:V53"/>
    <mergeCell ref="B49:I49"/>
    <mergeCell ref="U49:V49"/>
    <mergeCell ref="B50:I50"/>
    <mergeCell ref="U50:V50"/>
    <mergeCell ref="B46:I46"/>
    <mergeCell ref="U46:V46"/>
    <mergeCell ref="B55:I55"/>
    <mergeCell ref="U55:V55"/>
    <mergeCell ref="B56:I56"/>
    <mergeCell ref="U56:V56"/>
    <mergeCell ref="B47:I47"/>
    <mergeCell ref="U47:V47"/>
    <mergeCell ref="B48:I48"/>
    <mergeCell ref="U48:V48"/>
    <mergeCell ref="B54:I54"/>
    <mergeCell ref="U54:V54"/>
    <mergeCell ref="B51:I51"/>
    <mergeCell ref="U51:V51"/>
    <mergeCell ref="B52:I52"/>
    <mergeCell ref="U52:V52"/>
    <mergeCell ref="B57:I57"/>
    <mergeCell ref="U57:V57"/>
    <mergeCell ref="B65:I65"/>
    <mergeCell ref="U65:V65"/>
    <mergeCell ref="B61:I61"/>
    <mergeCell ref="U61:V61"/>
    <mergeCell ref="B62:I62"/>
    <mergeCell ref="U62:V62"/>
    <mergeCell ref="B58:I58"/>
    <mergeCell ref="U58:V58"/>
    <mergeCell ref="B67:I67"/>
    <mergeCell ref="U67:V67"/>
    <mergeCell ref="B68:I68"/>
    <mergeCell ref="U68:V68"/>
    <mergeCell ref="B59:I59"/>
    <mergeCell ref="U59:V59"/>
    <mergeCell ref="B60:I60"/>
    <mergeCell ref="U60:V60"/>
    <mergeCell ref="B66:I66"/>
    <mergeCell ref="U66:V66"/>
    <mergeCell ref="B63:I63"/>
    <mergeCell ref="U63:V63"/>
    <mergeCell ref="B64:I64"/>
    <mergeCell ref="U64:V64"/>
    <mergeCell ref="B78:I78"/>
    <mergeCell ref="U78:V78"/>
    <mergeCell ref="B75:I75"/>
    <mergeCell ref="U75:V75"/>
    <mergeCell ref="B76:I76"/>
    <mergeCell ref="U76:V76"/>
    <mergeCell ref="B69:I69"/>
    <mergeCell ref="U69:V69"/>
    <mergeCell ref="B77:I77"/>
    <mergeCell ref="U77:V77"/>
    <mergeCell ref="B73:I73"/>
    <mergeCell ref="U73:V73"/>
    <mergeCell ref="B74:I74"/>
    <mergeCell ref="U74:V74"/>
    <mergeCell ref="B70:I70"/>
    <mergeCell ref="U70:V70"/>
    <mergeCell ref="B71:I71"/>
    <mergeCell ref="U71:V71"/>
    <mergeCell ref="B72:I72"/>
    <mergeCell ref="U72:V72"/>
    <mergeCell ref="B84:I84"/>
    <mergeCell ref="U84:V84"/>
    <mergeCell ref="B89:I89"/>
    <mergeCell ref="U89:V89"/>
    <mergeCell ref="B85:I85"/>
    <mergeCell ref="U85:V85"/>
    <mergeCell ref="B86:I86"/>
    <mergeCell ref="U86:V86"/>
    <mergeCell ref="B87:I87"/>
    <mergeCell ref="U87:V87"/>
    <mergeCell ref="B88:I88"/>
    <mergeCell ref="U88:V88"/>
    <mergeCell ref="U79:V79"/>
    <mergeCell ref="B80:I80"/>
    <mergeCell ref="U80:V80"/>
    <mergeCell ref="B81:I81"/>
    <mergeCell ref="U81:V81"/>
    <mergeCell ref="B82:I82"/>
    <mergeCell ref="U82:V82"/>
    <mergeCell ref="B83:I83"/>
    <mergeCell ref="U83:V83"/>
    <mergeCell ref="B114:I114"/>
    <mergeCell ref="U114:V114"/>
    <mergeCell ref="B111:I111"/>
    <mergeCell ref="U111:V111"/>
    <mergeCell ref="B112:I112"/>
    <mergeCell ref="U112:V112"/>
    <mergeCell ref="B113:I113"/>
    <mergeCell ref="U113:V113"/>
    <mergeCell ref="B108:I108"/>
    <mergeCell ref="U108:V108"/>
    <mergeCell ref="B109:I109"/>
    <mergeCell ref="U109:V109"/>
    <mergeCell ref="B110:I110"/>
    <mergeCell ref="U110:V110"/>
    <mergeCell ref="B107:I107"/>
    <mergeCell ref="U107:V107"/>
    <mergeCell ref="B105:I105"/>
    <mergeCell ref="A3:E3"/>
    <mergeCell ref="F3:M3"/>
    <mergeCell ref="B5:M5"/>
    <mergeCell ref="B91:I91"/>
    <mergeCell ref="U91:V91"/>
    <mergeCell ref="B92:I92"/>
    <mergeCell ref="U92:V92"/>
    <mergeCell ref="B103:I103"/>
    <mergeCell ref="U103:V103"/>
    <mergeCell ref="B101:I101"/>
    <mergeCell ref="U101:V101"/>
    <mergeCell ref="U105:V105"/>
    <mergeCell ref="B106:I106"/>
    <mergeCell ref="B93:I93"/>
    <mergeCell ref="U93:V93"/>
    <mergeCell ref="B99:I99"/>
    <mergeCell ref="U99:V99"/>
    <mergeCell ref="B100:I100"/>
    <mergeCell ref="U100:V100"/>
    <mergeCell ref="B97:I97"/>
    <mergeCell ref="U97:V97"/>
    <mergeCell ref="T7:U8"/>
    <mergeCell ref="AC7:AC8"/>
    <mergeCell ref="O12:O14"/>
    <mergeCell ref="R13:R14"/>
    <mergeCell ref="Z13:Z14"/>
    <mergeCell ref="B7:M7"/>
    <mergeCell ref="N5:O5"/>
    <mergeCell ref="N6:O6"/>
    <mergeCell ref="U106:V106"/>
    <mergeCell ref="B102:I102"/>
    <mergeCell ref="U102:V102"/>
    <mergeCell ref="B104:I104"/>
    <mergeCell ref="U104:V104"/>
    <mergeCell ref="B98:I98"/>
    <mergeCell ref="U98:V98"/>
    <mergeCell ref="B94:I94"/>
    <mergeCell ref="U94:V94"/>
    <mergeCell ref="B95:I95"/>
    <mergeCell ref="U95:V95"/>
    <mergeCell ref="B96:I96"/>
    <mergeCell ref="U96:V96"/>
    <mergeCell ref="B90:I90"/>
    <mergeCell ref="U90:V90"/>
    <mergeCell ref="B79:I79"/>
    <mergeCell ref="N7:O7"/>
    <mergeCell ref="AC5:AC6"/>
    <mergeCell ref="A11:A14"/>
    <mergeCell ref="B11:I14"/>
    <mergeCell ref="J11:J14"/>
    <mergeCell ref="K11:L13"/>
    <mergeCell ref="B6:C6"/>
    <mergeCell ref="D6:M6"/>
    <mergeCell ref="AB1:AC1"/>
    <mergeCell ref="T5:U6"/>
    <mergeCell ref="P11:AD11"/>
    <mergeCell ref="P12:W12"/>
    <mergeCell ref="W13:W14"/>
    <mergeCell ref="X12:AD12"/>
    <mergeCell ref="V8:AA8"/>
    <mergeCell ref="V9:AA9"/>
    <mergeCell ref="Y1:AA1"/>
    <mergeCell ref="V5:AA5"/>
    <mergeCell ref="V6:AA6"/>
    <mergeCell ref="B8:Q9"/>
    <mergeCell ref="P13:P14"/>
    <mergeCell ref="Q13:Q14"/>
    <mergeCell ref="U13:V13"/>
    <mergeCell ref="V7:AA7"/>
  </mergeCells>
  <phoneticPr fontId="6"/>
  <conditionalFormatting sqref="O15:O114">
    <cfRule type="expression" dxfId="17" priority="6">
      <formula>AE15=""</formula>
    </cfRule>
    <cfRule type="expression" dxfId="16" priority="7">
      <formula>AE15="加算対象外"</formula>
    </cfRule>
  </conditionalFormatting>
  <conditionalFormatting sqref="P15:P114">
    <cfRule type="expression" dxfId="15" priority="12">
      <formula>N15&lt;&gt;""</formula>
    </cfRule>
  </conditionalFormatting>
  <conditionalFormatting sqref="P15:W114">
    <cfRule type="expression" dxfId="14" priority="8">
      <formula>OR(ISNUMBER(SEARCH("計画相談支援",$N15)),ISNUMBER(SEARCH("地域相談支援（地域移行支援）",$N15)),ISNUMBER(SEARCH("地域相談支援（地域定着支援）",$N15)),ISNUMBER(SEARCH("障害児相談支援",$N15)))</formula>
    </cfRule>
  </conditionalFormatting>
  <conditionalFormatting sqref="Q15:R114">
    <cfRule type="expression" dxfId="13" priority="17">
      <formula>AE15="加算対象"</formula>
    </cfRule>
  </conditionalFormatting>
  <conditionalFormatting sqref="T15:T114">
    <cfRule type="expression" dxfId="12" priority="15">
      <formula>AE15="加算対象"</formula>
    </cfRule>
  </conditionalFormatting>
  <conditionalFormatting sqref="U15:V114">
    <cfRule type="expression" dxfId="11" priority="185">
      <formula>$AI15=""</formula>
    </cfRule>
  </conditionalFormatting>
  <conditionalFormatting sqref="W15:W114">
    <cfRule type="expression" dxfId="10" priority="9">
      <formula>AND(P15&lt;&gt;"",P15&lt;&gt;"対象外")</formula>
    </cfRule>
  </conditionalFormatting>
  <conditionalFormatting sqref="X15:X114">
    <cfRule type="expression" dxfId="9" priority="40">
      <formula>$N15&lt;&gt;""</formula>
    </cfRule>
  </conditionalFormatting>
  <conditionalFormatting sqref="Y15:Y114">
    <cfRule type="expression" dxfId="8" priority="2">
      <formula>X15=""</formula>
    </cfRule>
  </conditionalFormatting>
  <conditionalFormatting sqref="AB15:AB114">
    <cfRule type="expression" dxfId="7" priority="10">
      <formula>OR(X15="",X15="処遇改善加算")</formula>
    </cfRule>
  </conditionalFormatting>
  <conditionalFormatting sqref="AC5">
    <cfRule type="expression" dxfId="6" priority="52">
      <formula>$AC5="○"</formula>
    </cfRule>
  </conditionalFormatting>
  <conditionalFormatting sqref="AC7:AC8">
    <cfRule type="expression" dxfId="5" priority="1">
      <formula>AC7="○"</formula>
    </cfRule>
  </conditionalFormatting>
  <conditionalFormatting sqref="AC15:AC114">
    <cfRule type="expression" dxfId="4" priority="186">
      <formula>$AJ15=""</formula>
    </cfRule>
  </conditionalFormatting>
  <conditionalFormatting sqref="AC21">
    <cfRule type="expression" dxfId="3" priority="261">
      <formula>AE21&lt;&gt;""</formula>
    </cfRule>
  </conditionalFormatting>
  <conditionalFormatting sqref="AD15:AD114">
    <cfRule type="expression" dxfId="2" priority="259">
      <formula>AE15&lt;&gt;""</formula>
    </cfRule>
  </conditionalFormatting>
  <conditionalFormatting sqref="AE15:AE114">
    <cfRule type="expression" dxfId="1" priority="13">
      <formula>$AJ15=""</formula>
    </cfRule>
  </conditionalFormatting>
  <conditionalFormatting sqref="AN15:AN114">
    <cfRule type="expression" dxfId="0" priority="30">
      <formula>AM15=""</formula>
    </cfRule>
  </conditionalFormatting>
  <dataValidations xWindow="1074" yWindow="494" count="7">
    <dataValidation imeMode="halfAlpha" allowBlank="1" showInputMessage="1" showErrorMessage="1" sqref="B15:B114" xr:uid="{4E3B58A8-60FE-4BA9-8F87-3B4A986E1202}"/>
    <dataValidation operator="greaterThanOrEqual" allowBlank="1" showInputMessage="1" showErrorMessage="1" prompt="要件を満たす職員数を記入してください。" sqref="AE2:AG4 AG10 AE10 AE115:AG1048576" xr:uid="{FD657247-EFAA-4812-B8AD-9AF979B0F390}"/>
    <dataValidation type="list" allowBlank="1" showInputMessage="1" showErrorMessage="1" sqref="P15:P114" xr:uid="{F8DF2620-4798-424D-A0B9-9D7F2877FE8D}">
      <formula1>INDIRECT(AF15)</formula1>
    </dataValidation>
    <dataValidation type="list" allowBlank="1" showInputMessage="1" showErrorMessage="1" sqref="W23:W114 W15" xr:uid="{46FAC1C4-BC47-4B38-B3BD-99F99E3428E9}">
      <formula1>INDIRECT(AK15)</formula1>
    </dataValidation>
    <dataValidation allowBlank="1" showErrorMessage="1" sqref="AF10 AE11:AJ114" xr:uid="{20F56D52-0A2C-475D-843E-2388F3FD0B36}"/>
    <dataValidation type="list" allowBlank="1" showInputMessage="1" showErrorMessage="1" sqref="X15:X114" xr:uid="{3B0FB845-1E18-4E01-A50D-FAB503BC22C8}">
      <formula1>INDIRECT(AG15)</formula1>
    </dataValidation>
    <dataValidation type="list" allowBlank="1" showInputMessage="1" showErrorMessage="1" sqref="AD115:AD1048576" xr:uid="{C9BAE2B2-4312-4735-AE93-8473B2E96E8F}">
      <formula1>INDIRECT(AK115)</formula1>
    </dataValidation>
  </dataValidations>
  <printOptions horizontalCentered="1"/>
  <pageMargins left="0.51181102362204722" right="0.51181102362204722" top="0.74803149606299213" bottom="0.74803149606299213" header="0.31496062992125984" footer="0.31496062992125984"/>
  <pageSetup paperSize="9" scale="42"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3">
        <x14:dataValidation type="list" allowBlank="1" showInputMessage="1" showErrorMessage="1" xr:uid="{F026F218-0763-473E-9CA0-169C25EAE559}">
          <x14:formula1>
            <xm:f>【参考】数式用!$Q$6:$Q$7</xm:f>
          </x14:formula1>
          <xm:sqref>T15:T114 U15:V114 AB15:AB114 AC15:AC114</xm:sqref>
        </x14:dataValidation>
        <x14:dataValidation type="list" allowBlank="1" showInputMessage="1" showErrorMessage="1" xr:uid="{EAA277E7-854B-40D3-AFB1-E47DBB77ED9C}">
          <x14:formula1>
            <xm:f>INDIRECT(【参考】数式用!$AN$3:$AN$54)</xm:f>
          </x14:formula1>
          <xm:sqref>AD15:AD114 W16:W22</xm:sqref>
        </x14:dataValidation>
        <x14:dataValidation type="list" allowBlank="1" showInputMessage="1" showErrorMessage="1" xr:uid="{3289C202-6860-4941-9E82-3EDA65F4DA0A}">
          <x14:formula1>
            <xm:f>【参考】数式用!$C$45:$G$45</xm:f>
          </x14:formula1>
          <xm:sqref>O15:O114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88"/>
  <sheetViews>
    <sheetView topLeftCell="C1" zoomScale="91" zoomScaleNormal="91" zoomScaleSheetLayoutView="85" workbookViewId="0">
      <selection activeCell="X55" sqref="X55"/>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40" width="11.5" style="2" customWidth="1"/>
    <col min="41" max="41" width="30.5" style="2" customWidth="1"/>
    <col min="42" max="42" width="48.25" style="2" customWidth="1"/>
    <col min="43" max="43" width="26.5" style="2" customWidth="1"/>
    <col min="44" max="44" width="42.12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3" customWidth="1"/>
    <col min="58" max="58" width="8.5" style="2" customWidth="1"/>
    <col min="59" max="62" width="9" style="2"/>
    <col min="63" max="64" width="26.5" style="2" customWidth="1"/>
    <col min="65" max="65" width="50.5" style="2" customWidth="1"/>
    <col min="66" max="16384" width="9" style="2"/>
  </cols>
  <sheetData>
    <row r="1" spans="1:57" ht="14.25" thickBot="1">
      <c r="A1" s="1" t="s">
        <v>197</v>
      </c>
      <c r="B1" s="1"/>
      <c r="C1" s="1"/>
      <c r="D1" s="1"/>
      <c r="E1" s="1"/>
      <c r="F1" s="1"/>
      <c r="G1" s="1"/>
      <c r="H1" s="1"/>
      <c r="I1" s="1"/>
      <c r="J1" s="1"/>
      <c r="K1" s="1"/>
      <c r="L1" s="1"/>
      <c r="M1" s="1"/>
      <c r="N1" s="1"/>
      <c r="O1" s="1"/>
      <c r="P1" s="1"/>
      <c r="Q1" s="15" t="s">
        <v>198</v>
      </c>
      <c r="S1" s="1" t="s">
        <v>199</v>
      </c>
      <c r="T1" s="1"/>
      <c r="V1" s="18" t="s">
        <v>200</v>
      </c>
      <c r="W1" s="32"/>
      <c r="X1"/>
      <c r="Y1"/>
      <c r="Z1"/>
      <c r="AA1"/>
      <c r="AB1"/>
      <c r="AC1"/>
      <c r="AD1"/>
      <c r="AE1"/>
      <c r="AF1"/>
      <c r="AG1"/>
      <c r="AI1" s="1" t="s">
        <v>201</v>
      </c>
      <c r="AJ1" s="1"/>
      <c r="AM1" s="1" t="s">
        <v>202</v>
      </c>
      <c r="AN1" s="1"/>
      <c r="AO1" s="1"/>
      <c r="AP1" s="1"/>
      <c r="AQ1" s="1"/>
      <c r="AR1" s="1"/>
      <c r="AS1" s="1"/>
      <c r="AT1" s="1"/>
      <c r="BE1" s="2"/>
    </row>
    <row r="2" spans="1:57" ht="13.9" customHeight="1" thickBot="1">
      <c r="A2" s="304"/>
      <c r="B2" s="304"/>
      <c r="C2" s="304"/>
      <c r="D2" s="304"/>
      <c r="E2" s="304"/>
      <c r="F2" s="304"/>
      <c r="G2" s="304"/>
      <c r="H2" s="304"/>
      <c r="I2" s="304"/>
      <c r="J2" s="304"/>
      <c r="K2" s="304"/>
      <c r="L2" s="304"/>
      <c r="M2" s="304"/>
      <c r="N2" s="304"/>
      <c r="O2" s="304"/>
      <c r="P2" s="304"/>
      <c r="Q2" s="16" t="s">
        <v>203</v>
      </c>
      <c r="R2" s="3"/>
      <c r="S2" s="952" t="s">
        <v>204</v>
      </c>
      <c r="T2" s="953"/>
      <c r="V2" s="941" t="s">
        <v>205</v>
      </c>
      <c r="W2" s="944" t="s">
        <v>206</v>
      </c>
      <c r="X2" s="949" t="s">
        <v>207</v>
      </c>
      <c r="Y2" s="950"/>
      <c r="Z2" s="950"/>
      <c r="AA2" s="950"/>
      <c r="AB2" s="950"/>
      <c r="AC2" s="950"/>
      <c r="AD2" s="950"/>
      <c r="AE2" s="950"/>
      <c r="AF2" s="950"/>
      <c r="AG2" s="966"/>
      <c r="AI2" s="960" t="s">
        <v>205</v>
      </c>
      <c r="AJ2" s="963" t="s">
        <v>208</v>
      </c>
      <c r="AM2" s="360" t="s">
        <v>205</v>
      </c>
      <c r="AN2" s="361" t="s">
        <v>209</v>
      </c>
      <c r="AO2" s="361"/>
      <c r="AP2" s="361"/>
      <c r="AQ2" s="361"/>
      <c r="AR2" s="361"/>
      <c r="AS2" s="362"/>
      <c r="AT2" s="362"/>
      <c r="BE2" s="2"/>
    </row>
    <row r="3" spans="1:57" ht="30.6" customHeight="1" thickBot="1">
      <c r="A3" s="960" t="s">
        <v>205</v>
      </c>
      <c r="B3" s="944" t="s">
        <v>206</v>
      </c>
      <c r="C3" s="955" t="s">
        <v>210</v>
      </c>
      <c r="D3" s="955"/>
      <c r="E3" s="955"/>
      <c r="F3" s="956"/>
      <c r="G3" s="954" t="s">
        <v>211</v>
      </c>
      <c r="H3" s="955"/>
      <c r="I3" s="955"/>
      <c r="J3" s="955"/>
      <c r="K3" s="955"/>
      <c r="L3" s="955"/>
      <c r="M3" s="956"/>
      <c r="N3" s="954" t="s">
        <v>196</v>
      </c>
      <c r="O3" s="958" t="s">
        <v>212</v>
      </c>
      <c r="P3" s="304"/>
      <c r="Q3" s="17"/>
      <c r="R3" s="3"/>
      <c r="S3" s="348" t="s">
        <v>213</v>
      </c>
      <c r="T3" s="349" t="s">
        <v>214</v>
      </c>
      <c r="V3" s="942"/>
      <c r="W3" s="945"/>
      <c r="X3" s="954" t="s">
        <v>210</v>
      </c>
      <c r="Y3" s="955"/>
      <c r="Z3" s="955"/>
      <c r="AA3" s="956"/>
      <c r="AB3" s="954" t="s">
        <v>211</v>
      </c>
      <c r="AC3" s="955"/>
      <c r="AD3" s="955"/>
      <c r="AE3" s="955"/>
      <c r="AF3" s="955"/>
      <c r="AG3" s="956"/>
      <c r="AI3" s="962"/>
      <c r="AJ3" s="964"/>
      <c r="AM3" s="363" t="s">
        <v>2010</v>
      </c>
      <c r="AN3" s="364" t="s">
        <v>2105</v>
      </c>
      <c r="AO3" s="365" t="s">
        <v>2144</v>
      </c>
      <c r="AP3" s="366" t="s">
        <v>2220</v>
      </c>
      <c r="AQ3" s="436" t="s">
        <v>2145</v>
      </c>
      <c r="AR3" s="367" t="s">
        <v>195</v>
      </c>
      <c r="AS3" s="368"/>
      <c r="AT3" s="368"/>
      <c r="BE3" s="2"/>
    </row>
    <row r="4" spans="1:57" ht="48.6" customHeight="1" thickBot="1">
      <c r="A4" s="961"/>
      <c r="B4" s="946"/>
      <c r="C4" s="27" t="s">
        <v>193</v>
      </c>
      <c r="D4" s="28" t="s">
        <v>215</v>
      </c>
      <c r="E4" s="28" t="s">
        <v>216</v>
      </c>
      <c r="F4" s="28" t="s">
        <v>217</v>
      </c>
      <c r="G4" s="347" t="s">
        <v>218</v>
      </c>
      <c r="H4" s="28" t="s">
        <v>219</v>
      </c>
      <c r="I4" s="28" t="s">
        <v>220</v>
      </c>
      <c r="J4" s="28" t="s">
        <v>221</v>
      </c>
      <c r="K4" s="28" t="s">
        <v>222</v>
      </c>
      <c r="L4" s="28" t="s">
        <v>223</v>
      </c>
      <c r="M4" s="29" t="s">
        <v>224</v>
      </c>
      <c r="N4" s="957"/>
      <c r="O4" s="959"/>
      <c r="P4" s="304"/>
      <c r="Q4" s="33"/>
      <c r="R4" s="3"/>
      <c r="S4" s="14" t="s">
        <v>79</v>
      </c>
      <c r="T4" s="350" t="s">
        <v>225</v>
      </c>
      <c r="V4" s="943"/>
      <c r="W4" s="946"/>
      <c r="X4" s="27" t="s">
        <v>193</v>
      </c>
      <c r="Y4" s="28" t="s">
        <v>215</v>
      </c>
      <c r="Z4" s="28" t="s">
        <v>216</v>
      </c>
      <c r="AA4" s="28" t="s">
        <v>217</v>
      </c>
      <c r="AB4" s="347" t="s">
        <v>218</v>
      </c>
      <c r="AC4" s="28" t="s">
        <v>219</v>
      </c>
      <c r="AD4" s="28" t="s">
        <v>220</v>
      </c>
      <c r="AE4" s="28" t="s">
        <v>221</v>
      </c>
      <c r="AF4" s="28" t="s">
        <v>222</v>
      </c>
      <c r="AG4" s="29" t="s">
        <v>223</v>
      </c>
      <c r="AI4" s="961"/>
      <c r="AJ4" s="965"/>
      <c r="AM4" s="321" t="s">
        <v>2012</v>
      </c>
      <c r="AN4" s="364" t="s">
        <v>2106</v>
      </c>
      <c r="AO4" s="365" t="s">
        <v>2144</v>
      </c>
      <c r="AP4" s="366" t="s">
        <v>2220</v>
      </c>
      <c r="AQ4" s="436" t="s">
        <v>2145</v>
      </c>
      <c r="AR4" s="367" t="s">
        <v>195</v>
      </c>
      <c r="AS4" s="370"/>
      <c r="AT4" s="370"/>
      <c r="BE4" s="2"/>
    </row>
    <row r="5" spans="1:57" ht="72.75" thickBot="1">
      <c r="A5" s="318" t="s">
        <v>2010</v>
      </c>
      <c r="B5" s="319" t="s">
        <v>2011</v>
      </c>
      <c r="C5" s="413">
        <v>0.41700000000000004</v>
      </c>
      <c r="D5" s="413">
        <v>0.40200000000000002</v>
      </c>
      <c r="E5" s="413">
        <v>0.34700000000000003</v>
      </c>
      <c r="F5" s="413">
        <v>0.27300000000000002</v>
      </c>
      <c r="G5" s="413">
        <v>0.44600000000000001</v>
      </c>
      <c r="H5" s="413">
        <v>0.45600000000000002</v>
      </c>
      <c r="I5" s="413">
        <v>0.43099999999999999</v>
      </c>
      <c r="J5" s="413">
        <v>0.441</v>
      </c>
      <c r="K5" s="413">
        <v>0.376</v>
      </c>
      <c r="L5" s="413">
        <v>0.30199999999999999</v>
      </c>
      <c r="M5" s="414"/>
      <c r="N5" s="307" t="s">
        <v>213</v>
      </c>
      <c r="O5" s="308" t="s">
        <v>226</v>
      </c>
      <c r="P5" s="305"/>
      <c r="Q5" s="271" t="s">
        <v>227</v>
      </c>
      <c r="R5" s="3"/>
      <c r="S5" s="351" t="s">
        <v>228</v>
      </c>
      <c r="T5" s="352"/>
      <c r="V5" s="322" t="s">
        <v>2010</v>
      </c>
      <c r="W5" s="319" t="s">
        <v>2011</v>
      </c>
      <c r="X5" s="306">
        <f>$F$5/C5</f>
        <v>0.65467625899280579</v>
      </c>
      <c r="Y5" s="306">
        <f t="shared" ref="Y5:AA5" si="0">$F$5/D5</f>
        <v>0.67910447761194026</v>
      </c>
      <c r="Z5" s="306">
        <f t="shared" si="0"/>
        <v>0.78674351585014413</v>
      </c>
      <c r="AA5" s="306">
        <f t="shared" si="0"/>
        <v>1</v>
      </c>
      <c r="AB5" s="306">
        <f>$L$5/G5</f>
        <v>0.67713004484304928</v>
      </c>
      <c r="AC5" s="306">
        <f t="shared" ref="AC5:AG5" si="1">$L$5/H5</f>
        <v>0.66228070175438591</v>
      </c>
      <c r="AD5" s="306">
        <f t="shared" si="1"/>
        <v>0.7006960556844547</v>
      </c>
      <c r="AE5" s="306">
        <f t="shared" si="1"/>
        <v>0.68480725623582761</v>
      </c>
      <c r="AF5" s="306">
        <f t="shared" si="1"/>
        <v>0.80319148936170215</v>
      </c>
      <c r="AG5" s="306">
        <f t="shared" si="1"/>
        <v>1</v>
      </c>
      <c r="AI5" s="322" t="s">
        <v>2010</v>
      </c>
      <c r="AJ5" s="353" t="s">
        <v>2095</v>
      </c>
      <c r="AM5" s="321" t="s">
        <v>2014</v>
      </c>
      <c r="AN5" s="364" t="s">
        <v>2107</v>
      </c>
      <c r="AO5" s="365" t="s">
        <v>2144</v>
      </c>
      <c r="AP5" s="366" t="s">
        <v>2220</v>
      </c>
      <c r="AQ5" s="436" t="s">
        <v>2145</v>
      </c>
      <c r="AR5" s="367" t="s">
        <v>195</v>
      </c>
      <c r="AS5" s="370"/>
      <c r="AT5" s="370"/>
      <c r="BE5" s="2"/>
    </row>
    <row r="6" spans="1:57" ht="72">
      <c r="A6" s="4" t="s">
        <v>2012</v>
      </c>
      <c r="B6" s="320" t="s">
        <v>2013</v>
      </c>
      <c r="C6" s="413">
        <v>0.34300000000000003</v>
      </c>
      <c r="D6" s="413">
        <v>0.32800000000000001</v>
      </c>
      <c r="E6" s="413">
        <v>0.27300000000000002</v>
      </c>
      <c r="F6" s="413">
        <v>0.219</v>
      </c>
      <c r="G6" s="413">
        <v>0.372</v>
      </c>
      <c r="H6" s="413">
        <v>0.38200000000000001</v>
      </c>
      <c r="I6" s="413">
        <v>0.35699999999999998</v>
      </c>
      <c r="J6" s="413">
        <v>0.36699999999999999</v>
      </c>
      <c r="K6" s="413">
        <v>0.30199999999999999</v>
      </c>
      <c r="L6" s="413">
        <v>0.248</v>
      </c>
      <c r="M6" s="415"/>
      <c r="N6" s="310" t="s">
        <v>213</v>
      </c>
      <c r="O6" s="311" t="s">
        <v>226</v>
      </c>
      <c r="P6" s="305"/>
      <c r="Q6" s="16" t="s">
        <v>229</v>
      </c>
      <c r="R6" s="3"/>
      <c r="S6" s="10" t="s">
        <v>222</v>
      </c>
      <c r="T6" s="11"/>
      <c r="V6" s="4" t="s">
        <v>2012</v>
      </c>
      <c r="W6" s="320" t="s">
        <v>2013</v>
      </c>
      <c r="X6" s="30">
        <f>$F$6/C6</f>
        <v>0.63848396501457716</v>
      </c>
      <c r="Y6" s="30">
        <f t="shared" ref="Y6:AA6" si="2">$F$6/D6</f>
        <v>0.66768292682926822</v>
      </c>
      <c r="Z6" s="30">
        <f t="shared" si="2"/>
        <v>0.80219780219780212</v>
      </c>
      <c r="AA6" s="30">
        <f t="shared" si="2"/>
        <v>1</v>
      </c>
      <c r="AB6" s="30">
        <f>$L$6/G6</f>
        <v>0.66666666666666663</v>
      </c>
      <c r="AC6" s="30">
        <f t="shared" ref="AC6:AG6" si="3">$L$6/H6</f>
        <v>0.64921465968586389</v>
      </c>
      <c r="AD6" s="30">
        <f t="shared" si="3"/>
        <v>0.69467787114845936</v>
      </c>
      <c r="AE6" s="30">
        <f t="shared" si="3"/>
        <v>0.6757493188010899</v>
      </c>
      <c r="AF6" s="30">
        <f t="shared" si="3"/>
        <v>0.82119205298013243</v>
      </c>
      <c r="AG6" s="30">
        <f t="shared" si="3"/>
        <v>1</v>
      </c>
      <c r="AI6" s="4" t="s">
        <v>2012</v>
      </c>
      <c r="AJ6" s="354" t="s">
        <v>2095</v>
      </c>
      <c r="AM6" s="321" t="s">
        <v>2016</v>
      </c>
      <c r="AN6" s="364" t="s">
        <v>2108</v>
      </c>
      <c r="AO6" s="365" t="s">
        <v>2144</v>
      </c>
      <c r="AP6" s="366" t="s">
        <v>2220</v>
      </c>
      <c r="AQ6" s="436" t="s">
        <v>2145</v>
      </c>
      <c r="AR6" s="367" t="s">
        <v>195</v>
      </c>
      <c r="AS6" s="370"/>
      <c r="AT6" s="370"/>
      <c r="BE6" s="2"/>
    </row>
    <row r="7" spans="1:57" ht="72.75" thickBot="1">
      <c r="A7" s="4" t="s">
        <v>2014</v>
      </c>
      <c r="B7" s="320" t="s">
        <v>2015</v>
      </c>
      <c r="C7" s="413">
        <v>0.41700000000000004</v>
      </c>
      <c r="D7" s="413">
        <v>0.40200000000000002</v>
      </c>
      <c r="E7" s="413">
        <v>0.34700000000000003</v>
      </c>
      <c r="F7" s="413">
        <v>0.27300000000000002</v>
      </c>
      <c r="G7" s="413">
        <v>0.44600000000000001</v>
      </c>
      <c r="H7" s="413">
        <v>0.45600000000000002</v>
      </c>
      <c r="I7" s="413">
        <v>0.43099999999999999</v>
      </c>
      <c r="J7" s="413">
        <v>0.441</v>
      </c>
      <c r="K7" s="413">
        <v>0.376</v>
      </c>
      <c r="L7" s="413">
        <v>0.30199999999999999</v>
      </c>
      <c r="M7" s="415"/>
      <c r="N7" s="310" t="s">
        <v>213</v>
      </c>
      <c r="O7" s="311" t="s">
        <v>226</v>
      </c>
      <c r="P7" s="305"/>
      <c r="Q7" s="17"/>
      <c r="R7" s="3"/>
      <c r="S7" s="12" t="s">
        <v>223</v>
      </c>
      <c r="T7" s="13"/>
      <c r="V7" s="4" t="s">
        <v>2014</v>
      </c>
      <c r="W7" s="320" t="s">
        <v>2015</v>
      </c>
      <c r="X7" s="30">
        <f>$F$7/C7</f>
        <v>0.65467625899280579</v>
      </c>
      <c r="Y7" s="30">
        <f t="shared" ref="Y7:AA7" si="4">$F$7/D7</f>
        <v>0.67910447761194026</v>
      </c>
      <c r="Z7" s="30">
        <f t="shared" si="4"/>
        <v>0.78674351585014413</v>
      </c>
      <c r="AA7" s="30">
        <f t="shared" si="4"/>
        <v>1</v>
      </c>
      <c r="AB7" s="30">
        <f>$L$7/G7</f>
        <v>0.67713004484304928</v>
      </c>
      <c r="AC7" s="30">
        <f t="shared" ref="AC7:AG7" si="5">$L$7/H7</f>
        <v>0.66228070175438591</v>
      </c>
      <c r="AD7" s="30">
        <f t="shared" si="5"/>
        <v>0.7006960556844547</v>
      </c>
      <c r="AE7" s="30">
        <f t="shared" si="5"/>
        <v>0.68480725623582761</v>
      </c>
      <c r="AF7" s="30">
        <f t="shared" si="5"/>
        <v>0.80319148936170215</v>
      </c>
      <c r="AG7" s="30">
        <f t="shared" si="5"/>
        <v>1</v>
      </c>
      <c r="AI7" s="4" t="s">
        <v>2014</v>
      </c>
      <c r="AJ7" s="354" t="s">
        <v>2095</v>
      </c>
      <c r="AM7" s="321" t="s">
        <v>2018</v>
      </c>
      <c r="AN7" s="364" t="s">
        <v>2109</v>
      </c>
      <c r="AO7" s="365" t="s">
        <v>2144</v>
      </c>
      <c r="AP7" s="366" t="s">
        <v>2220</v>
      </c>
      <c r="AQ7" s="436" t="s">
        <v>2145</v>
      </c>
      <c r="AR7" s="367" t="s">
        <v>195</v>
      </c>
      <c r="AS7" s="370"/>
      <c r="AT7" s="370"/>
      <c r="BE7" s="2"/>
    </row>
    <row r="8" spans="1:57" ht="72.75" thickBot="1">
      <c r="A8" s="4" t="s">
        <v>2016</v>
      </c>
      <c r="B8" s="320" t="s">
        <v>2017</v>
      </c>
      <c r="C8" s="413">
        <v>0.38200000000000001</v>
      </c>
      <c r="D8" s="413">
        <v>0.36699999999999999</v>
      </c>
      <c r="E8" s="413">
        <v>0.312</v>
      </c>
      <c r="F8" s="413">
        <v>0.24799999999999997</v>
      </c>
      <c r="G8" s="413">
        <v>0.441</v>
      </c>
      <c r="H8" s="413">
        <v>0.42099999999999999</v>
      </c>
      <c r="I8" s="413">
        <v>0.39600000000000002</v>
      </c>
      <c r="J8" s="413">
        <v>0.40600000000000003</v>
      </c>
      <c r="K8" s="413">
        <v>0.34100000000000003</v>
      </c>
      <c r="L8" s="413">
        <v>0.27700000000000002</v>
      </c>
      <c r="M8" s="415"/>
      <c r="N8" s="310" t="s">
        <v>213</v>
      </c>
      <c r="O8" s="311" t="s">
        <v>226</v>
      </c>
      <c r="P8" s="305"/>
      <c r="Q8" s="3"/>
      <c r="R8" s="3"/>
      <c r="V8" s="4" t="s">
        <v>2016</v>
      </c>
      <c r="W8" s="320" t="s">
        <v>2017</v>
      </c>
      <c r="X8" s="30">
        <f>$F$8/C8</f>
        <v>0.64921465968586378</v>
      </c>
      <c r="Y8" s="30">
        <f t="shared" ref="Y8:AA8" si="6">$F$8/D8</f>
        <v>0.6757493188010899</v>
      </c>
      <c r="Z8" s="30">
        <f t="shared" si="6"/>
        <v>0.79487179487179482</v>
      </c>
      <c r="AA8" s="30">
        <f t="shared" si="6"/>
        <v>1</v>
      </c>
      <c r="AB8" s="30">
        <f>$L$8/G8</f>
        <v>0.62811791383219961</v>
      </c>
      <c r="AC8" s="30">
        <f t="shared" ref="AC8:AG8" si="7">$L$8/H8</f>
        <v>0.65795724465558203</v>
      </c>
      <c r="AD8" s="30">
        <f t="shared" si="7"/>
        <v>0.6994949494949495</v>
      </c>
      <c r="AE8" s="30">
        <f t="shared" si="7"/>
        <v>0.68226600985221675</v>
      </c>
      <c r="AF8" s="30">
        <f t="shared" si="7"/>
        <v>0.81231671554252205</v>
      </c>
      <c r="AG8" s="30">
        <f t="shared" si="7"/>
        <v>1</v>
      </c>
      <c r="AI8" s="4" t="s">
        <v>2016</v>
      </c>
      <c r="AJ8" s="354" t="s">
        <v>2095</v>
      </c>
      <c r="AM8" s="321" t="s">
        <v>2020</v>
      </c>
      <c r="AN8" s="364" t="s">
        <v>2110</v>
      </c>
      <c r="AO8" s="365" t="s">
        <v>2144</v>
      </c>
      <c r="AP8" s="366" t="s">
        <v>2220</v>
      </c>
      <c r="AQ8" s="436" t="s">
        <v>2145</v>
      </c>
      <c r="AR8" s="367" t="s">
        <v>195</v>
      </c>
      <c r="AS8" s="370"/>
      <c r="AT8" s="370"/>
      <c r="BE8" s="2"/>
    </row>
    <row r="9" spans="1:57" ht="72.75" thickBot="1">
      <c r="A9" s="4" t="s">
        <v>2018</v>
      </c>
      <c r="B9" s="320" t="s">
        <v>2019</v>
      </c>
      <c r="C9" s="413">
        <v>0.223</v>
      </c>
      <c r="D9" s="416"/>
      <c r="E9" s="413">
        <v>0.16200000000000001</v>
      </c>
      <c r="F9" s="413">
        <v>0.13800000000000001</v>
      </c>
      <c r="G9" s="413">
        <v>0.252</v>
      </c>
      <c r="H9" s="413">
        <v>0.26200000000000001</v>
      </c>
      <c r="I9" s="416"/>
      <c r="J9" s="416"/>
      <c r="K9" s="413">
        <v>0.191</v>
      </c>
      <c r="L9" s="413">
        <v>0.16700000000000001</v>
      </c>
      <c r="M9" s="415"/>
      <c r="N9" s="310" t="s">
        <v>213</v>
      </c>
      <c r="O9" s="311" t="s">
        <v>230</v>
      </c>
      <c r="P9" s="305"/>
      <c r="Q9" s="3"/>
      <c r="R9" s="3"/>
      <c r="S9" s="952" t="s">
        <v>231</v>
      </c>
      <c r="T9" s="953"/>
      <c r="V9" s="4" t="s">
        <v>2018</v>
      </c>
      <c r="W9" s="320" t="s">
        <v>2019</v>
      </c>
      <c r="X9" s="30">
        <f>$F$9/C9</f>
        <v>0.6188340807174888</v>
      </c>
      <c r="Y9" s="30" t="e">
        <f t="shared" ref="Y9:AA9" si="8">$F$9/D9</f>
        <v>#DIV/0!</v>
      </c>
      <c r="Z9" s="30">
        <f t="shared" si="8"/>
        <v>0.85185185185185186</v>
      </c>
      <c r="AA9" s="30">
        <f t="shared" si="8"/>
        <v>1</v>
      </c>
      <c r="AB9" s="30">
        <f>$L$9/G9</f>
        <v>0.66269841269841279</v>
      </c>
      <c r="AC9" s="30">
        <f t="shared" ref="AC9:AG9" si="9">$L$9/H9</f>
        <v>0.63740458015267176</v>
      </c>
      <c r="AD9" s="30" t="e">
        <f t="shared" si="9"/>
        <v>#DIV/0!</v>
      </c>
      <c r="AE9" s="30" t="e">
        <f t="shared" si="9"/>
        <v>#DIV/0!</v>
      </c>
      <c r="AF9" s="30">
        <f t="shared" si="9"/>
        <v>0.87434554973821998</v>
      </c>
      <c r="AG9" s="30">
        <f t="shared" si="9"/>
        <v>1</v>
      </c>
      <c r="AI9" s="4" t="s">
        <v>2018</v>
      </c>
      <c r="AJ9" s="354" t="s">
        <v>2095</v>
      </c>
      <c r="AM9" s="321" t="s">
        <v>2022</v>
      </c>
      <c r="AN9" s="364" t="s">
        <v>2111</v>
      </c>
      <c r="AO9" s="365" t="s">
        <v>2144</v>
      </c>
      <c r="AP9" s="366" t="s">
        <v>2220</v>
      </c>
      <c r="AQ9" s="436" t="s">
        <v>2145</v>
      </c>
      <c r="AR9" s="367" t="s">
        <v>195</v>
      </c>
      <c r="AS9" s="370"/>
      <c r="AT9" s="370"/>
      <c r="BE9" s="2"/>
    </row>
    <row r="10" spans="1:57" ht="72.75" thickBot="1">
      <c r="A10" s="4" t="s">
        <v>2020</v>
      </c>
      <c r="B10" s="320" t="s">
        <v>2021</v>
      </c>
      <c r="C10" s="413">
        <v>8.0999999999999989E-2</v>
      </c>
      <c r="D10" s="413">
        <v>7.9999999999999988E-2</v>
      </c>
      <c r="E10" s="413">
        <v>6.699999999999999E-2</v>
      </c>
      <c r="F10" s="413">
        <v>5.4999999999999993E-2</v>
      </c>
      <c r="G10" s="413">
        <v>9.2999999999999999E-2</v>
      </c>
      <c r="H10" s="413">
        <v>9.7000000000000003E-2</v>
      </c>
      <c r="I10" s="413">
        <v>9.1999999999999998E-2</v>
      </c>
      <c r="J10" s="413">
        <v>9.6000000000000002E-2</v>
      </c>
      <c r="K10" s="413">
        <v>7.9000000000000001E-2</v>
      </c>
      <c r="L10" s="413">
        <v>6.7000000000000004E-2</v>
      </c>
      <c r="M10" s="415"/>
      <c r="N10" s="310" t="s">
        <v>213</v>
      </c>
      <c r="O10" s="311" t="s">
        <v>226</v>
      </c>
      <c r="P10" s="305"/>
      <c r="Q10" s="3"/>
      <c r="R10" s="3"/>
      <c r="S10" s="348" t="s">
        <v>213</v>
      </c>
      <c r="T10" s="349" t="s">
        <v>214</v>
      </c>
      <c r="V10" s="4" t="s">
        <v>2020</v>
      </c>
      <c r="W10" s="320" t="s">
        <v>2021</v>
      </c>
      <c r="X10" s="30">
        <f>$F$10/C10</f>
        <v>0.67901234567901236</v>
      </c>
      <c r="Y10" s="30">
        <f t="shared" ref="Y10:AA10" si="10">$F$10/D10</f>
        <v>0.6875</v>
      </c>
      <c r="Z10" s="30">
        <f t="shared" si="10"/>
        <v>0.82089552238805974</v>
      </c>
      <c r="AA10" s="30">
        <f t="shared" si="10"/>
        <v>1</v>
      </c>
      <c r="AB10" s="30">
        <f>$L$10/G10</f>
        <v>0.72043010752688175</v>
      </c>
      <c r="AC10" s="30">
        <f t="shared" ref="AC10:AG10" si="11">$L$10/H10</f>
        <v>0.69072164948453607</v>
      </c>
      <c r="AD10" s="30">
        <f t="shared" si="11"/>
        <v>0.72826086956521741</v>
      </c>
      <c r="AE10" s="30">
        <f t="shared" si="11"/>
        <v>0.69791666666666674</v>
      </c>
      <c r="AF10" s="30">
        <f t="shared" si="11"/>
        <v>0.84810126582278489</v>
      </c>
      <c r="AG10" s="30">
        <f t="shared" si="11"/>
        <v>1</v>
      </c>
      <c r="AI10" s="4" t="s">
        <v>2020</v>
      </c>
      <c r="AJ10" s="354" t="s">
        <v>2095</v>
      </c>
      <c r="AM10" s="321" t="s">
        <v>2024</v>
      </c>
      <c r="AN10" s="364" t="s">
        <v>2112</v>
      </c>
      <c r="AO10" s="365" t="s">
        <v>2144</v>
      </c>
      <c r="AP10" s="366" t="s">
        <v>2220</v>
      </c>
      <c r="AQ10" s="436" t="s">
        <v>2145</v>
      </c>
      <c r="AR10" s="367" t="s">
        <v>195</v>
      </c>
      <c r="AS10" s="370"/>
      <c r="AT10" s="370"/>
      <c r="BE10" s="2"/>
    </row>
    <row r="11" spans="1:57" ht="72">
      <c r="A11" s="4" t="s">
        <v>2022</v>
      </c>
      <c r="B11" s="320" t="s">
        <v>2023</v>
      </c>
      <c r="C11" s="413">
        <v>0.159</v>
      </c>
      <c r="D11" s="416"/>
      <c r="E11" s="413">
        <v>0.13799999999999998</v>
      </c>
      <c r="F11" s="413">
        <v>0.11499999999999999</v>
      </c>
      <c r="G11" s="413">
        <v>0.186</v>
      </c>
      <c r="H11" s="413">
        <v>0.193</v>
      </c>
      <c r="I11" s="416"/>
      <c r="J11" s="416"/>
      <c r="K11" s="413">
        <v>0.16500000000000001</v>
      </c>
      <c r="L11" s="413">
        <v>0.14199999999999999</v>
      </c>
      <c r="M11" s="415"/>
      <c r="N11" s="310" t="s">
        <v>213</v>
      </c>
      <c r="O11" s="311" t="s">
        <v>226</v>
      </c>
      <c r="P11" s="305"/>
      <c r="Q11" s="3"/>
      <c r="R11" s="3"/>
      <c r="S11" s="14" t="s">
        <v>218</v>
      </c>
      <c r="T11" s="350" t="s">
        <v>196</v>
      </c>
      <c r="V11" s="4" t="s">
        <v>2022</v>
      </c>
      <c r="W11" s="320" t="s">
        <v>2023</v>
      </c>
      <c r="X11" s="30">
        <f>$F$11/C11</f>
        <v>0.72327044025157228</v>
      </c>
      <c r="Y11" s="30" t="e">
        <f t="shared" ref="Y11:AA11" si="12">$F$11/D11</f>
        <v>#DIV/0!</v>
      </c>
      <c r="Z11" s="30">
        <f t="shared" si="12"/>
        <v>0.83333333333333337</v>
      </c>
      <c r="AA11" s="30">
        <f t="shared" si="12"/>
        <v>1</v>
      </c>
      <c r="AB11" s="30">
        <f>$L$11/G11</f>
        <v>0.76344086021505375</v>
      </c>
      <c r="AC11" s="30">
        <f t="shared" ref="AC11:AG11" si="13">$L$11/H11</f>
        <v>0.73575129533678751</v>
      </c>
      <c r="AD11" s="30" t="e">
        <f t="shared" si="13"/>
        <v>#DIV/0!</v>
      </c>
      <c r="AE11" s="30" t="e">
        <f t="shared" si="13"/>
        <v>#DIV/0!</v>
      </c>
      <c r="AF11" s="30">
        <f t="shared" si="13"/>
        <v>0.86060606060606049</v>
      </c>
      <c r="AG11" s="30">
        <f t="shared" si="13"/>
        <v>1</v>
      </c>
      <c r="AI11" s="4" t="s">
        <v>2022</v>
      </c>
      <c r="AJ11" s="354" t="s">
        <v>2095</v>
      </c>
      <c r="AM11" s="321" t="s">
        <v>2026</v>
      </c>
      <c r="AN11" s="364" t="s">
        <v>2113</v>
      </c>
      <c r="AO11" s="365" t="s">
        <v>2144</v>
      </c>
      <c r="AP11" s="366" t="s">
        <v>2220</v>
      </c>
      <c r="AQ11" s="436" t="s">
        <v>2145</v>
      </c>
      <c r="AR11" s="367" t="s">
        <v>195</v>
      </c>
      <c r="AS11" s="370"/>
      <c r="AT11" s="370"/>
      <c r="BE11" s="2"/>
    </row>
    <row r="12" spans="1:57" ht="72">
      <c r="A12" s="4" t="s">
        <v>2080</v>
      </c>
      <c r="B12" s="320" t="s">
        <v>2025</v>
      </c>
      <c r="C12" s="413">
        <v>0.159</v>
      </c>
      <c r="D12" s="416"/>
      <c r="E12" s="413">
        <v>0.13799999999999998</v>
      </c>
      <c r="F12" s="413">
        <v>0.11499999999999999</v>
      </c>
      <c r="G12" s="413">
        <v>0.186</v>
      </c>
      <c r="H12" s="413">
        <v>0.193</v>
      </c>
      <c r="I12" s="416"/>
      <c r="J12" s="416"/>
      <c r="K12" s="413">
        <v>0.16500000000000001</v>
      </c>
      <c r="L12" s="413">
        <v>0.14199999999999999</v>
      </c>
      <c r="M12" s="415"/>
      <c r="N12" s="310" t="s">
        <v>213</v>
      </c>
      <c r="O12" s="311" t="s">
        <v>226</v>
      </c>
      <c r="P12" s="305"/>
      <c r="Q12" s="3"/>
      <c r="R12" s="3"/>
      <c r="S12" s="10" t="s">
        <v>219</v>
      </c>
      <c r="T12" s="11"/>
      <c r="V12" s="4" t="s">
        <v>2080</v>
      </c>
      <c r="W12" s="320" t="s">
        <v>2025</v>
      </c>
      <c r="X12" s="30">
        <f>$F$12/C12</f>
        <v>0.72327044025157228</v>
      </c>
      <c r="Y12" s="30" t="e">
        <f t="shared" ref="Y12:AA12" si="14">$F$12/D12</f>
        <v>#DIV/0!</v>
      </c>
      <c r="Z12" s="30">
        <f t="shared" si="14"/>
        <v>0.83333333333333337</v>
      </c>
      <c r="AA12" s="30">
        <f t="shared" si="14"/>
        <v>1</v>
      </c>
      <c r="AB12" s="30">
        <f>$L$12/G12</f>
        <v>0.76344086021505375</v>
      </c>
      <c r="AC12" s="30">
        <f t="shared" ref="AC12:AG12" si="15">$L$12/H12</f>
        <v>0.73575129533678751</v>
      </c>
      <c r="AD12" s="30" t="e">
        <f t="shared" si="15"/>
        <v>#DIV/0!</v>
      </c>
      <c r="AE12" s="30" t="e">
        <f t="shared" si="15"/>
        <v>#DIV/0!</v>
      </c>
      <c r="AF12" s="30">
        <f t="shared" si="15"/>
        <v>0.86060606060606049</v>
      </c>
      <c r="AG12" s="30">
        <f t="shared" si="15"/>
        <v>1</v>
      </c>
      <c r="AI12" s="4" t="s">
        <v>2096</v>
      </c>
      <c r="AJ12" s="354" t="s">
        <v>2095</v>
      </c>
      <c r="AM12" s="321" t="s">
        <v>2028</v>
      </c>
      <c r="AN12" s="364" t="s">
        <v>2114</v>
      </c>
      <c r="AO12" s="365" t="s">
        <v>2144</v>
      </c>
      <c r="AP12" s="366" t="s">
        <v>2220</v>
      </c>
      <c r="AQ12" s="436" t="s">
        <v>2145</v>
      </c>
      <c r="AR12" s="367" t="s">
        <v>195</v>
      </c>
      <c r="AS12" s="370"/>
      <c r="AT12" s="370"/>
      <c r="BE12" s="2"/>
    </row>
    <row r="13" spans="1:57" ht="72">
      <c r="A13" s="4" t="s">
        <v>2026</v>
      </c>
      <c r="B13" s="320" t="s">
        <v>2027</v>
      </c>
      <c r="C13" s="413">
        <v>0.13700000000000001</v>
      </c>
      <c r="D13" s="413">
        <v>0.13500000000000001</v>
      </c>
      <c r="E13" s="413">
        <v>0.11599999999999999</v>
      </c>
      <c r="F13" s="413">
        <v>9.9000000000000005E-2</v>
      </c>
      <c r="G13" s="413">
        <v>0.16400000000000001</v>
      </c>
      <c r="H13" s="413">
        <v>0.17100000000000001</v>
      </c>
      <c r="I13" s="413">
        <v>0.16200000000000001</v>
      </c>
      <c r="J13" s="413">
        <v>0.16900000000000001</v>
      </c>
      <c r="K13" s="413">
        <v>0.14299999999999999</v>
      </c>
      <c r="L13" s="413">
        <v>0.126</v>
      </c>
      <c r="M13" s="415"/>
      <c r="N13" s="310" t="s">
        <v>213</v>
      </c>
      <c r="O13" s="311" t="s">
        <v>230</v>
      </c>
      <c r="P13" s="305"/>
      <c r="Q13" s="3"/>
      <c r="R13" s="3"/>
      <c r="S13" s="351" t="s">
        <v>220</v>
      </c>
      <c r="T13" s="352"/>
      <c r="V13" s="4" t="s">
        <v>2026</v>
      </c>
      <c r="W13" s="320" t="s">
        <v>2027</v>
      </c>
      <c r="X13" s="30">
        <f>$F$13/C13</f>
        <v>0.72262773722627738</v>
      </c>
      <c r="Y13" s="30">
        <f t="shared" ref="Y13:AA13" si="16">$F$13/D13</f>
        <v>0.73333333333333328</v>
      </c>
      <c r="Z13" s="30">
        <f t="shared" si="16"/>
        <v>0.85344827586206906</v>
      </c>
      <c r="AA13" s="30">
        <f t="shared" si="16"/>
        <v>1</v>
      </c>
      <c r="AB13" s="30">
        <f>$L$13/G13</f>
        <v>0.76829268292682928</v>
      </c>
      <c r="AC13" s="30">
        <f t="shared" ref="AC13:AG13" si="17">$L$13/H13</f>
        <v>0.73684210526315785</v>
      </c>
      <c r="AD13" s="30">
        <f t="shared" si="17"/>
        <v>0.77777777777777779</v>
      </c>
      <c r="AE13" s="30">
        <f t="shared" si="17"/>
        <v>0.74556213017751471</v>
      </c>
      <c r="AF13" s="30">
        <f t="shared" si="17"/>
        <v>0.88111888111888115</v>
      </c>
      <c r="AG13" s="30">
        <f t="shared" si="17"/>
        <v>1</v>
      </c>
      <c r="AI13" s="4" t="s">
        <v>2026</v>
      </c>
      <c r="AJ13" s="354" t="s">
        <v>2095</v>
      </c>
      <c r="AM13" s="321" t="s">
        <v>2030</v>
      </c>
      <c r="AN13" s="364" t="s">
        <v>2115</v>
      </c>
      <c r="AO13" s="365" t="s">
        <v>2144</v>
      </c>
      <c r="AP13" s="366" t="s">
        <v>2220</v>
      </c>
      <c r="AQ13" s="436" t="s">
        <v>2145</v>
      </c>
      <c r="AR13" s="367" t="s">
        <v>195</v>
      </c>
      <c r="AS13" s="370"/>
      <c r="AT13" s="370"/>
      <c r="BE13" s="2"/>
    </row>
    <row r="14" spans="1:57" ht="72">
      <c r="A14" s="4" t="s">
        <v>2028</v>
      </c>
      <c r="B14" s="320" t="s">
        <v>2029</v>
      </c>
      <c r="C14" s="413">
        <v>0.13800000000000001</v>
      </c>
      <c r="D14" s="413">
        <v>0.13400000000000001</v>
      </c>
      <c r="E14" s="413">
        <v>9.8000000000000004E-2</v>
      </c>
      <c r="F14" s="413">
        <v>0.08</v>
      </c>
      <c r="G14" s="413">
        <v>0.16400000000000001</v>
      </c>
      <c r="H14" s="413">
        <v>0.17100000000000001</v>
      </c>
      <c r="I14" s="413">
        <v>0.16</v>
      </c>
      <c r="J14" s="413">
        <v>0.16700000000000001</v>
      </c>
      <c r="K14" s="413">
        <v>0.124</v>
      </c>
      <c r="L14" s="413">
        <v>0.106</v>
      </c>
      <c r="M14" s="417"/>
      <c r="N14" s="310" t="s">
        <v>213</v>
      </c>
      <c r="O14" s="311" t="s">
        <v>226</v>
      </c>
      <c r="P14" s="305"/>
      <c r="Q14" s="3"/>
      <c r="R14" s="3"/>
      <c r="S14" s="10" t="s">
        <v>221</v>
      </c>
      <c r="T14" s="11"/>
      <c r="V14" s="4" t="s">
        <v>2028</v>
      </c>
      <c r="W14" s="320" t="s">
        <v>2029</v>
      </c>
      <c r="X14" s="30">
        <f>$F$14/C14</f>
        <v>0.57971014492753614</v>
      </c>
      <c r="Y14" s="30">
        <f t="shared" ref="Y14:AA14" si="18">$F$14/D14</f>
        <v>0.59701492537313428</v>
      </c>
      <c r="Z14" s="30">
        <f t="shared" si="18"/>
        <v>0.81632653061224492</v>
      </c>
      <c r="AA14" s="30">
        <f t="shared" si="18"/>
        <v>1</v>
      </c>
      <c r="AB14" s="30">
        <f>$L$14/G14</f>
        <v>0.64634146341463405</v>
      </c>
      <c r="AC14" s="30">
        <f t="shared" ref="AC14:AG14" si="19">$L$14/H14</f>
        <v>0.61988304093567248</v>
      </c>
      <c r="AD14" s="30">
        <f t="shared" si="19"/>
        <v>0.66249999999999998</v>
      </c>
      <c r="AE14" s="30">
        <f t="shared" si="19"/>
        <v>0.63473053892215558</v>
      </c>
      <c r="AF14" s="30">
        <f t="shared" si="19"/>
        <v>0.85483870967741937</v>
      </c>
      <c r="AG14" s="30">
        <f t="shared" si="19"/>
        <v>1</v>
      </c>
      <c r="AI14" s="4" t="s">
        <v>2028</v>
      </c>
      <c r="AJ14" s="354" t="s">
        <v>2095</v>
      </c>
      <c r="AM14" s="321" t="s">
        <v>2032</v>
      </c>
      <c r="AN14" s="364" t="s">
        <v>2116</v>
      </c>
      <c r="AO14" s="365" t="s">
        <v>2144</v>
      </c>
      <c r="AP14" s="366" t="s">
        <v>2220</v>
      </c>
      <c r="AQ14" s="436" t="s">
        <v>2145</v>
      </c>
      <c r="AR14" s="367" t="s">
        <v>195</v>
      </c>
      <c r="AS14" s="370"/>
      <c r="AT14" s="370"/>
      <c r="BE14" s="2"/>
    </row>
    <row r="15" spans="1:57" ht="72">
      <c r="A15" s="4" t="s">
        <v>2030</v>
      </c>
      <c r="B15" s="320" t="s">
        <v>2031</v>
      </c>
      <c r="C15" s="413">
        <v>0.13800000000000001</v>
      </c>
      <c r="D15" s="413">
        <v>0.13400000000000001</v>
      </c>
      <c r="E15" s="413">
        <v>9.8000000000000004E-2</v>
      </c>
      <c r="F15" s="413">
        <v>0.08</v>
      </c>
      <c r="G15" s="413">
        <v>0.16400000000000001</v>
      </c>
      <c r="H15" s="413">
        <v>0.17100000000000001</v>
      </c>
      <c r="I15" s="413">
        <v>0.16</v>
      </c>
      <c r="J15" s="413">
        <v>0.16700000000000001</v>
      </c>
      <c r="K15" s="413">
        <v>0.124</v>
      </c>
      <c r="L15" s="413">
        <v>0.106</v>
      </c>
      <c r="M15" s="417"/>
      <c r="N15" s="310" t="s">
        <v>213</v>
      </c>
      <c r="O15" s="311" t="s">
        <v>232</v>
      </c>
      <c r="P15" s="305"/>
      <c r="Q15" s="3"/>
      <c r="R15" s="3"/>
      <c r="S15" s="10" t="s">
        <v>222</v>
      </c>
      <c r="T15" s="11"/>
      <c r="V15" s="4" t="s">
        <v>2030</v>
      </c>
      <c r="W15" s="320" t="s">
        <v>2031</v>
      </c>
      <c r="X15" s="30">
        <f>$F$15/C15</f>
        <v>0.57971014492753614</v>
      </c>
      <c r="Y15" s="30">
        <f t="shared" ref="Y15:AA15" si="20">$F$15/D15</f>
        <v>0.59701492537313428</v>
      </c>
      <c r="Z15" s="30">
        <f t="shared" si="20"/>
        <v>0.81632653061224492</v>
      </c>
      <c r="AA15" s="30">
        <f t="shared" si="20"/>
        <v>1</v>
      </c>
      <c r="AB15" s="30">
        <f>$L$15/G15</f>
        <v>0.64634146341463405</v>
      </c>
      <c r="AC15" s="30">
        <f t="shared" ref="AC15:AG15" si="21">$L$15/H15</f>
        <v>0.61988304093567248</v>
      </c>
      <c r="AD15" s="30">
        <f t="shared" si="21"/>
        <v>0.66249999999999998</v>
      </c>
      <c r="AE15" s="30">
        <f t="shared" si="21"/>
        <v>0.63473053892215558</v>
      </c>
      <c r="AF15" s="30">
        <f t="shared" si="21"/>
        <v>0.85483870967741937</v>
      </c>
      <c r="AG15" s="30">
        <f t="shared" si="21"/>
        <v>1</v>
      </c>
      <c r="AI15" s="4" t="s">
        <v>2030</v>
      </c>
      <c r="AJ15" s="354" t="s">
        <v>2095</v>
      </c>
      <c r="AM15" s="321" t="s">
        <v>2034</v>
      </c>
      <c r="AN15" s="364" t="s">
        <v>2117</v>
      </c>
      <c r="AO15" s="365" t="s">
        <v>2144</v>
      </c>
      <c r="AP15" s="366" t="s">
        <v>2220</v>
      </c>
      <c r="AQ15" s="436" t="s">
        <v>2145</v>
      </c>
      <c r="AR15" s="367" t="s">
        <v>195</v>
      </c>
      <c r="AS15" s="370"/>
      <c r="AT15" s="370"/>
      <c r="BE15" s="2"/>
    </row>
    <row r="16" spans="1:57" ht="72">
      <c r="A16" s="4" t="s">
        <v>2081</v>
      </c>
      <c r="B16" s="320" t="s">
        <v>2033</v>
      </c>
      <c r="C16" s="413">
        <v>0.13800000000000001</v>
      </c>
      <c r="D16" s="413">
        <v>0.13400000000000001</v>
      </c>
      <c r="E16" s="413">
        <v>9.8000000000000004E-2</v>
      </c>
      <c r="F16" s="413">
        <v>0.08</v>
      </c>
      <c r="G16" s="413">
        <v>0.16400000000000001</v>
      </c>
      <c r="H16" s="413">
        <v>0.17100000000000001</v>
      </c>
      <c r="I16" s="413">
        <v>0.16</v>
      </c>
      <c r="J16" s="413">
        <v>0.16700000000000001</v>
      </c>
      <c r="K16" s="413">
        <v>0.124</v>
      </c>
      <c r="L16" s="413">
        <v>0.126</v>
      </c>
      <c r="M16" s="417"/>
      <c r="N16" s="310" t="s">
        <v>213</v>
      </c>
      <c r="O16" s="311" t="s">
        <v>230</v>
      </c>
      <c r="P16" s="305"/>
      <c r="Q16" s="3"/>
      <c r="R16" s="3"/>
      <c r="S16" s="10" t="s">
        <v>2002</v>
      </c>
      <c r="T16" s="11"/>
      <c r="V16" s="4" t="s">
        <v>2081</v>
      </c>
      <c r="W16" s="320" t="s">
        <v>2033</v>
      </c>
      <c r="X16" s="30">
        <f>$F$16/C16</f>
        <v>0.57971014492753614</v>
      </c>
      <c r="Y16" s="30">
        <f t="shared" ref="Y16:AA16" si="22">$F$16/D16</f>
        <v>0.59701492537313428</v>
      </c>
      <c r="Z16" s="30">
        <f t="shared" si="22"/>
        <v>0.81632653061224492</v>
      </c>
      <c r="AA16" s="30">
        <f t="shared" si="22"/>
        <v>1</v>
      </c>
      <c r="AB16" s="30">
        <f>$L$16/G16</f>
        <v>0.76829268292682928</v>
      </c>
      <c r="AC16" s="30">
        <f t="shared" ref="AC16:AG16" si="23">$L$16/H16</f>
        <v>0.73684210526315785</v>
      </c>
      <c r="AD16" s="30">
        <f t="shared" si="23"/>
        <v>0.78749999999999998</v>
      </c>
      <c r="AE16" s="30">
        <f t="shared" si="23"/>
        <v>0.75449101796407181</v>
      </c>
      <c r="AF16" s="30">
        <f t="shared" si="23"/>
        <v>1.0161290322580645</v>
      </c>
      <c r="AG16" s="30">
        <f t="shared" si="23"/>
        <v>1</v>
      </c>
      <c r="AI16" s="4" t="s">
        <v>2097</v>
      </c>
      <c r="AJ16" s="354" t="s">
        <v>2095</v>
      </c>
      <c r="AM16" s="321" t="s">
        <v>2036</v>
      </c>
      <c r="AN16" s="364" t="s">
        <v>2118</v>
      </c>
      <c r="AO16" s="365" t="s">
        <v>2144</v>
      </c>
      <c r="AP16" s="366" t="s">
        <v>2220</v>
      </c>
      <c r="AQ16" s="436" t="s">
        <v>2145</v>
      </c>
      <c r="AR16" s="367" t="s">
        <v>195</v>
      </c>
      <c r="AS16" s="370"/>
      <c r="AT16" s="370"/>
      <c r="BE16" s="2"/>
    </row>
    <row r="17" spans="1:57" ht="72">
      <c r="A17" s="4" t="s">
        <v>2082</v>
      </c>
      <c r="B17" s="320" t="s">
        <v>2035</v>
      </c>
      <c r="C17" s="413">
        <v>0.10299999999999999</v>
      </c>
      <c r="D17" s="413">
        <v>0.10099999999999999</v>
      </c>
      <c r="E17" s="413">
        <v>8.5999999999999993E-2</v>
      </c>
      <c r="F17" s="413">
        <v>6.8999999999999992E-2</v>
      </c>
      <c r="G17" s="413">
        <v>0.115</v>
      </c>
      <c r="H17" s="413">
        <v>0.11899999999999999</v>
      </c>
      <c r="I17" s="413">
        <v>0.113</v>
      </c>
      <c r="J17" s="413">
        <v>0.11700000000000001</v>
      </c>
      <c r="K17" s="413">
        <v>9.8000000000000004E-2</v>
      </c>
      <c r="L17" s="413">
        <v>8.1000000000000003E-2</v>
      </c>
      <c r="M17" s="417"/>
      <c r="N17" s="310" t="s">
        <v>213</v>
      </c>
      <c r="O17" s="311" t="s">
        <v>232</v>
      </c>
      <c r="P17" s="305"/>
      <c r="Q17" s="3"/>
      <c r="R17" s="3"/>
      <c r="V17" s="4" t="s">
        <v>2082</v>
      </c>
      <c r="W17" s="320" t="s">
        <v>2035</v>
      </c>
      <c r="X17" s="30">
        <f>$F$17/C17</f>
        <v>0.66990291262135915</v>
      </c>
      <c r="Y17" s="30">
        <f t="shared" ref="Y17:AA17" si="24">$F$17/D17</f>
        <v>0.68316831683168311</v>
      </c>
      <c r="Z17" s="30">
        <f t="shared" si="24"/>
        <v>0.80232558139534882</v>
      </c>
      <c r="AA17" s="30">
        <f t="shared" si="24"/>
        <v>1</v>
      </c>
      <c r="AB17" s="30">
        <f>$L$17/G17</f>
        <v>0.70434782608695656</v>
      </c>
      <c r="AC17" s="30">
        <f t="shared" ref="AC17:AG17" si="25">$L$17/H17</f>
        <v>0.68067226890756305</v>
      </c>
      <c r="AD17" s="30">
        <f t="shared" si="25"/>
        <v>0.7168141592920354</v>
      </c>
      <c r="AE17" s="30">
        <f t="shared" si="25"/>
        <v>0.69230769230769229</v>
      </c>
      <c r="AF17" s="30">
        <f t="shared" si="25"/>
        <v>0.82653061224489799</v>
      </c>
      <c r="AG17" s="30">
        <f t="shared" si="25"/>
        <v>1</v>
      </c>
      <c r="AI17" s="4" t="s">
        <v>2098</v>
      </c>
      <c r="AJ17" s="354" t="s">
        <v>2095</v>
      </c>
      <c r="AM17" s="321" t="s">
        <v>2038</v>
      </c>
      <c r="AN17" s="364" t="s">
        <v>2119</v>
      </c>
      <c r="AO17" s="365" t="s">
        <v>2144</v>
      </c>
      <c r="AP17" s="366" t="s">
        <v>2220</v>
      </c>
      <c r="AQ17" s="436" t="s">
        <v>2145</v>
      </c>
      <c r="AR17" s="367" t="s">
        <v>195</v>
      </c>
      <c r="AS17" s="370"/>
      <c r="AT17" s="370"/>
      <c r="BE17" s="2"/>
    </row>
    <row r="18" spans="1:57" ht="72">
      <c r="A18" s="4" t="s">
        <v>2036</v>
      </c>
      <c r="B18" s="320" t="s">
        <v>2037</v>
      </c>
      <c r="C18" s="413">
        <v>0.10299999999999999</v>
      </c>
      <c r="D18" s="413">
        <v>0.10099999999999999</v>
      </c>
      <c r="E18" s="413">
        <v>8.5999999999999993E-2</v>
      </c>
      <c r="F18" s="413">
        <v>6.8999999999999992E-2</v>
      </c>
      <c r="G18" s="413">
        <v>0.115</v>
      </c>
      <c r="H18" s="413">
        <v>0.11899999999999999</v>
      </c>
      <c r="I18" s="413">
        <v>0.113</v>
      </c>
      <c r="J18" s="413">
        <v>0.11700000000000001</v>
      </c>
      <c r="K18" s="413">
        <v>9.8000000000000004E-2</v>
      </c>
      <c r="L18" s="413">
        <v>8.1000000000000003E-2</v>
      </c>
      <c r="M18" s="417"/>
      <c r="N18" s="310" t="s">
        <v>213</v>
      </c>
      <c r="O18" s="311" t="s">
        <v>226</v>
      </c>
      <c r="P18" s="305"/>
      <c r="Q18" s="3"/>
      <c r="R18" s="3"/>
      <c r="V18" s="4" t="s">
        <v>2036</v>
      </c>
      <c r="W18" s="320" t="s">
        <v>2037</v>
      </c>
      <c r="X18" s="30">
        <f>$F$18/C18</f>
        <v>0.66990291262135915</v>
      </c>
      <c r="Y18" s="30">
        <f t="shared" ref="Y18:AA18" si="26">$F$18/D18</f>
        <v>0.68316831683168311</v>
      </c>
      <c r="Z18" s="30">
        <f t="shared" si="26"/>
        <v>0.80232558139534882</v>
      </c>
      <c r="AA18" s="30">
        <f t="shared" si="26"/>
        <v>1</v>
      </c>
      <c r="AB18" s="30">
        <f>$L$18/G18</f>
        <v>0.70434782608695656</v>
      </c>
      <c r="AC18" s="30">
        <f t="shared" ref="AC18:AG18" si="27">$L$18/H18</f>
        <v>0.68067226890756305</v>
      </c>
      <c r="AD18" s="30">
        <f t="shared" si="27"/>
        <v>0.7168141592920354</v>
      </c>
      <c r="AE18" s="30">
        <f t="shared" si="27"/>
        <v>0.69230769230769229</v>
      </c>
      <c r="AF18" s="30">
        <f t="shared" si="27"/>
        <v>0.82653061224489799</v>
      </c>
      <c r="AG18" s="30">
        <f t="shared" si="27"/>
        <v>1</v>
      </c>
      <c r="AI18" s="4" t="s">
        <v>2036</v>
      </c>
      <c r="AJ18" s="354" t="s">
        <v>2095</v>
      </c>
      <c r="AM18" s="321" t="s">
        <v>2040</v>
      </c>
      <c r="AN18" s="364" t="s">
        <v>2120</v>
      </c>
      <c r="AO18" s="365" t="s">
        <v>2144</v>
      </c>
      <c r="AP18" s="366" t="s">
        <v>2220</v>
      </c>
      <c r="AQ18" s="436" t="s">
        <v>2145</v>
      </c>
      <c r="AR18" s="367" t="s">
        <v>195</v>
      </c>
      <c r="AS18" s="371"/>
      <c r="AT18" s="371"/>
      <c r="BE18" s="2"/>
    </row>
    <row r="19" spans="1:57" ht="72">
      <c r="A19" s="4" t="s">
        <v>2083</v>
      </c>
      <c r="B19" s="320" t="s">
        <v>2039</v>
      </c>
      <c r="C19" s="413">
        <v>0.10299999999999999</v>
      </c>
      <c r="D19" s="413">
        <v>0.10099999999999999</v>
      </c>
      <c r="E19" s="413">
        <v>8.5999999999999993E-2</v>
      </c>
      <c r="F19" s="413">
        <v>6.8999999999999992E-2</v>
      </c>
      <c r="G19" s="413">
        <v>0.115</v>
      </c>
      <c r="H19" s="413">
        <v>0.11899999999999999</v>
      </c>
      <c r="I19" s="413">
        <v>0.113</v>
      </c>
      <c r="J19" s="413">
        <v>0.11700000000000001</v>
      </c>
      <c r="K19" s="413">
        <v>9.8000000000000004E-2</v>
      </c>
      <c r="L19" s="413">
        <v>8.1000000000000003E-2</v>
      </c>
      <c r="M19" s="415"/>
      <c r="N19" s="310" t="s">
        <v>213</v>
      </c>
      <c r="O19" s="311" t="s">
        <v>230</v>
      </c>
      <c r="P19" s="305"/>
      <c r="Q19" s="3"/>
      <c r="R19" s="3"/>
      <c r="V19" s="4" t="s">
        <v>2083</v>
      </c>
      <c r="W19" s="320" t="s">
        <v>2039</v>
      </c>
      <c r="X19" s="30">
        <f>$F$19/C19</f>
        <v>0.66990291262135915</v>
      </c>
      <c r="Y19" s="30">
        <f t="shared" ref="Y19:AA19" si="28">$F$19/D19</f>
        <v>0.68316831683168311</v>
      </c>
      <c r="Z19" s="30">
        <f t="shared" si="28"/>
        <v>0.80232558139534882</v>
      </c>
      <c r="AA19" s="30">
        <f t="shared" si="28"/>
        <v>1</v>
      </c>
      <c r="AB19" s="30">
        <f>$L$19/G19</f>
        <v>0.70434782608695656</v>
      </c>
      <c r="AC19" s="30">
        <f t="shared" ref="AC19:AG19" si="29">$L$19/H19</f>
        <v>0.68067226890756305</v>
      </c>
      <c r="AD19" s="30">
        <f t="shared" si="29"/>
        <v>0.7168141592920354</v>
      </c>
      <c r="AE19" s="30">
        <f t="shared" si="29"/>
        <v>0.69230769230769229</v>
      </c>
      <c r="AF19" s="30">
        <f t="shared" si="29"/>
        <v>0.82653061224489799</v>
      </c>
      <c r="AG19" s="30">
        <f t="shared" si="29"/>
        <v>1</v>
      </c>
      <c r="AI19" s="4" t="s">
        <v>2099</v>
      </c>
      <c r="AJ19" s="354" t="s">
        <v>2095</v>
      </c>
      <c r="AM19" s="321" t="s">
        <v>2042</v>
      </c>
      <c r="AN19" s="364" t="s">
        <v>2121</v>
      </c>
      <c r="AO19" s="365" t="s">
        <v>2144</v>
      </c>
      <c r="AP19" s="366" t="s">
        <v>2220</v>
      </c>
      <c r="AQ19" s="436" t="s">
        <v>2145</v>
      </c>
      <c r="AR19" s="367" t="s">
        <v>195</v>
      </c>
      <c r="AS19" s="372"/>
      <c r="AT19" s="371"/>
      <c r="BE19" s="2"/>
    </row>
    <row r="20" spans="1:57" ht="72">
      <c r="A20" s="4" t="s">
        <v>2040</v>
      </c>
      <c r="B20" s="320" t="s">
        <v>2041</v>
      </c>
      <c r="C20" s="413">
        <v>9.6000000000000002E-2</v>
      </c>
      <c r="D20" s="413">
        <v>9.4E-2</v>
      </c>
      <c r="E20" s="413">
        <v>7.9000000000000001E-2</v>
      </c>
      <c r="F20" s="413">
        <v>6.3E-2</v>
      </c>
      <c r="G20" s="413">
        <v>0.108</v>
      </c>
      <c r="H20" s="413">
        <v>0.112</v>
      </c>
      <c r="I20" s="413">
        <v>0.106</v>
      </c>
      <c r="J20" s="413">
        <v>0.11</v>
      </c>
      <c r="K20" s="413">
        <v>9.0999999999999998E-2</v>
      </c>
      <c r="L20" s="413">
        <v>7.4999999999999997E-2</v>
      </c>
      <c r="M20" s="415"/>
      <c r="N20" s="310" t="s">
        <v>213</v>
      </c>
      <c r="O20" s="311" t="s">
        <v>226</v>
      </c>
      <c r="P20" s="305"/>
      <c r="Q20" s="3"/>
      <c r="R20" s="3"/>
      <c r="V20" s="4" t="s">
        <v>2040</v>
      </c>
      <c r="W20" s="320" t="s">
        <v>2041</v>
      </c>
      <c r="X20" s="30">
        <f>$F$20/C20</f>
        <v>0.65625</v>
      </c>
      <c r="Y20" s="30">
        <f t="shared" ref="Y20:AA20" si="30">$F$20/D20</f>
        <v>0.67021276595744683</v>
      </c>
      <c r="Z20" s="30">
        <f t="shared" si="30"/>
        <v>0.79746835443037978</v>
      </c>
      <c r="AA20" s="30">
        <f t="shared" si="30"/>
        <v>1</v>
      </c>
      <c r="AB20" s="30">
        <f>$L$20/G20</f>
        <v>0.69444444444444442</v>
      </c>
      <c r="AC20" s="30">
        <f t="shared" ref="AC20:AG20" si="31">$L$20/H20</f>
        <v>0.6696428571428571</v>
      </c>
      <c r="AD20" s="30">
        <f t="shared" si="31"/>
        <v>0.70754716981132071</v>
      </c>
      <c r="AE20" s="30">
        <f t="shared" si="31"/>
        <v>0.68181818181818177</v>
      </c>
      <c r="AF20" s="30">
        <f t="shared" si="31"/>
        <v>0.82417582417582413</v>
      </c>
      <c r="AG20" s="30">
        <f t="shared" si="31"/>
        <v>1</v>
      </c>
      <c r="AI20" s="4" t="s">
        <v>2040</v>
      </c>
      <c r="AJ20" s="354" t="s">
        <v>2095</v>
      </c>
      <c r="AM20" s="321" t="s">
        <v>2044</v>
      </c>
      <c r="AN20" s="364" t="s">
        <v>2122</v>
      </c>
      <c r="AO20" s="365" t="s">
        <v>2144</v>
      </c>
      <c r="AP20" s="366" t="s">
        <v>2220</v>
      </c>
      <c r="AQ20" s="436" t="s">
        <v>2145</v>
      </c>
      <c r="AR20" s="367" t="s">
        <v>195</v>
      </c>
      <c r="AS20" s="372"/>
      <c r="AT20" s="371"/>
      <c r="BE20" s="2"/>
    </row>
    <row r="21" spans="1:57" ht="72">
      <c r="A21" s="4" t="s">
        <v>2042</v>
      </c>
      <c r="B21" s="320" t="s">
        <v>2043</v>
      </c>
      <c r="C21" s="413">
        <v>9.2999999999999999E-2</v>
      </c>
      <c r="D21" s="413">
        <v>9.0999999999999998E-2</v>
      </c>
      <c r="E21" s="413">
        <v>7.5999999999999998E-2</v>
      </c>
      <c r="F21" s="413">
        <v>6.2E-2</v>
      </c>
      <c r="G21" s="413">
        <v>0.105</v>
      </c>
      <c r="H21" s="413">
        <v>0.109</v>
      </c>
      <c r="I21" s="413">
        <v>0.10299999999999999</v>
      </c>
      <c r="J21" s="413">
        <v>0.107</v>
      </c>
      <c r="K21" s="413">
        <v>8.7999999999999995E-2</v>
      </c>
      <c r="L21" s="413">
        <v>7.3999999999999996E-2</v>
      </c>
      <c r="M21" s="417"/>
      <c r="N21" s="310" t="s">
        <v>213</v>
      </c>
      <c r="O21" s="311" t="s">
        <v>233</v>
      </c>
      <c r="P21" s="305"/>
      <c r="Q21" s="3"/>
      <c r="R21" s="3"/>
      <c r="V21" s="4" t="s">
        <v>2042</v>
      </c>
      <c r="W21" s="320" t="s">
        <v>2043</v>
      </c>
      <c r="X21" s="30">
        <f>$F$21/C21</f>
        <v>0.66666666666666663</v>
      </c>
      <c r="Y21" s="30">
        <f t="shared" ref="Y21:AA21" si="32">$F$21/D21</f>
        <v>0.68131868131868134</v>
      </c>
      <c r="Z21" s="30">
        <f t="shared" si="32"/>
        <v>0.81578947368421051</v>
      </c>
      <c r="AA21" s="30">
        <f t="shared" si="32"/>
        <v>1</v>
      </c>
      <c r="AB21" s="30">
        <f>$L$21/G21</f>
        <v>0.7047619047619047</v>
      </c>
      <c r="AC21" s="30">
        <f t="shared" ref="AC21:AG21" si="33">$L$21/H21</f>
        <v>0.67889908256880727</v>
      </c>
      <c r="AD21" s="30">
        <f t="shared" si="33"/>
        <v>0.71844660194174759</v>
      </c>
      <c r="AE21" s="30">
        <f t="shared" si="33"/>
        <v>0.69158878504672894</v>
      </c>
      <c r="AF21" s="30">
        <f t="shared" si="33"/>
        <v>0.84090909090909094</v>
      </c>
      <c r="AG21" s="30">
        <f t="shared" si="33"/>
        <v>1</v>
      </c>
      <c r="AI21" s="4" t="s">
        <v>2042</v>
      </c>
      <c r="AJ21" s="354" t="s">
        <v>2095</v>
      </c>
      <c r="AM21" s="321" t="s">
        <v>2046</v>
      </c>
      <c r="AN21" s="364" t="s">
        <v>2123</v>
      </c>
      <c r="AO21" s="365" t="s">
        <v>2144</v>
      </c>
      <c r="AP21" s="366" t="s">
        <v>2220</v>
      </c>
      <c r="AQ21" s="436" t="s">
        <v>2145</v>
      </c>
      <c r="AR21" s="367" t="s">
        <v>195</v>
      </c>
      <c r="AS21" s="372"/>
      <c r="AT21" s="371"/>
      <c r="BE21" s="2"/>
    </row>
    <row r="22" spans="1:57" ht="72">
      <c r="A22" s="4" t="s">
        <v>2084</v>
      </c>
      <c r="B22" s="320" t="s">
        <v>2045</v>
      </c>
      <c r="C22" s="413">
        <v>0.10299999999999999</v>
      </c>
      <c r="D22" s="416"/>
      <c r="E22" s="413">
        <v>8.5999999999999993E-2</v>
      </c>
      <c r="F22" s="413">
        <v>6.8999999999999992E-2</v>
      </c>
      <c r="G22" s="413">
        <v>0.115</v>
      </c>
      <c r="H22" s="413">
        <v>0.11899999999999999</v>
      </c>
      <c r="I22" s="416"/>
      <c r="J22" s="416"/>
      <c r="K22" s="413">
        <v>9.8000000000000004E-2</v>
      </c>
      <c r="L22" s="413">
        <v>8.1000000000000003E-2</v>
      </c>
      <c r="M22" s="417"/>
      <c r="N22" s="310" t="s">
        <v>213</v>
      </c>
      <c r="O22" s="311" t="s">
        <v>230</v>
      </c>
      <c r="P22" s="305"/>
      <c r="Q22" s="3"/>
      <c r="R22" s="3"/>
      <c r="V22" s="4" t="s">
        <v>2084</v>
      </c>
      <c r="W22" s="320" t="s">
        <v>2045</v>
      </c>
      <c r="X22" s="30">
        <f>$F$22/C22</f>
        <v>0.66990291262135915</v>
      </c>
      <c r="Y22" s="30" t="e">
        <f t="shared" ref="Y22:AA22" si="34">$F$22/D22</f>
        <v>#DIV/0!</v>
      </c>
      <c r="Z22" s="30">
        <f t="shared" si="34"/>
        <v>0.80232558139534882</v>
      </c>
      <c r="AA22" s="30">
        <f t="shared" si="34"/>
        <v>1</v>
      </c>
      <c r="AB22" s="30">
        <f>$L$22/G22</f>
        <v>0.70434782608695656</v>
      </c>
      <c r="AC22" s="30">
        <f t="shared" ref="AC22:AG22" si="35">$L$22/H22</f>
        <v>0.68067226890756305</v>
      </c>
      <c r="AD22" s="30" t="e">
        <f t="shared" si="35"/>
        <v>#DIV/0!</v>
      </c>
      <c r="AE22" s="30" t="e">
        <f t="shared" si="35"/>
        <v>#DIV/0!</v>
      </c>
      <c r="AF22" s="30">
        <f t="shared" si="35"/>
        <v>0.82653061224489799</v>
      </c>
      <c r="AG22" s="30">
        <f t="shared" si="35"/>
        <v>1</v>
      </c>
      <c r="AI22" s="4" t="s">
        <v>2100</v>
      </c>
      <c r="AJ22" s="354" t="s">
        <v>2095</v>
      </c>
      <c r="AM22" s="321" t="s">
        <v>2048</v>
      </c>
      <c r="AN22" s="364" t="s">
        <v>2124</v>
      </c>
      <c r="AO22" s="365" t="s">
        <v>2144</v>
      </c>
      <c r="AP22" s="366" t="s">
        <v>2220</v>
      </c>
      <c r="AQ22" s="436" t="s">
        <v>2145</v>
      </c>
      <c r="AR22" s="367" t="s">
        <v>195</v>
      </c>
      <c r="AS22" s="372"/>
      <c r="AT22" s="371"/>
      <c r="BE22" s="2"/>
    </row>
    <row r="23" spans="1:57" ht="72">
      <c r="A23" s="4" t="s">
        <v>2085</v>
      </c>
      <c r="B23" s="320" t="s">
        <v>2047</v>
      </c>
      <c r="C23" s="413">
        <v>0.10299999999999999</v>
      </c>
      <c r="D23" s="413">
        <v>0.10099999999999999</v>
      </c>
      <c r="E23" s="413">
        <v>8.5999999999999993E-2</v>
      </c>
      <c r="F23" s="413">
        <v>6.8999999999999992E-2</v>
      </c>
      <c r="G23" s="413">
        <v>0.115</v>
      </c>
      <c r="H23" s="413">
        <v>0.11899999999999999</v>
      </c>
      <c r="I23" s="413">
        <v>0.113</v>
      </c>
      <c r="J23" s="413">
        <v>0.11700000000000001</v>
      </c>
      <c r="K23" s="413">
        <v>9.8000000000000004E-2</v>
      </c>
      <c r="L23" s="413">
        <v>8.1000000000000003E-2</v>
      </c>
      <c r="M23" s="417"/>
      <c r="N23" s="310" t="s">
        <v>213</v>
      </c>
      <c r="O23" s="311" t="s">
        <v>234</v>
      </c>
      <c r="P23" s="305"/>
      <c r="Q23" s="3"/>
      <c r="R23" s="3"/>
      <c r="V23" s="4" t="s">
        <v>2085</v>
      </c>
      <c r="W23" s="320" t="s">
        <v>2047</v>
      </c>
      <c r="X23" s="30">
        <f>$F$23/C23</f>
        <v>0.66990291262135915</v>
      </c>
      <c r="Y23" s="30">
        <f t="shared" ref="Y23:AA23" si="36">$F$23/D23</f>
        <v>0.68316831683168311</v>
      </c>
      <c r="Z23" s="30">
        <f t="shared" si="36"/>
        <v>0.80232558139534882</v>
      </c>
      <c r="AA23" s="30">
        <f t="shared" si="36"/>
        <v>1</v>
      </c>
      <c r="AB23" s="30">
        <f>$L$23/G23</f>
        <v>0.70434782608695656</v>
      </c>
      <c r="AC23" s="30">
        <f t="shared" ref="AC23:AG23" si="37">$L$23/H23</f>
        <v>0.68067226890756305</v>
      </c>
      <c r="AD23" s="30">
        <f t="shared" si="37"/>
        <v>0.7168141592920354</v>
      </c>
      <c r="AE23" s="30">
        <f t="shared" si="37"/>
        <v>0.69230769230769229</v>
      </c>
      <c r="AF23" s="30">
        <f t="shared" si="37"/>
        <v>0.82653061224489799</v>
      </c>
      <c r="AG23" s="30">
        <f t="shared" si="37"/>
        <v>1</v>
      </c>
      <c r="AI23" s="4" t="s">
        <v>2101</v>
      </c>
      <c r="AJ23" s="354" t="s">
        <v>2095</v>
      </c>
      <c r="AM23" s="321" t="s">
        <v>2050</v>
      </c>
      <c r="AN23" s="364" t="s">
        <v>2125</v>
      </c>
      <c r="AO23" s="365" t="s">
        <v>2144</v>
      </c>
      <c r="AP23" s="366" t="s">
        <v>2220</v>
      </c>
      <c r="AQ23" s="436" t="s">
        <v>2145</v>
      </c>
      <c r="AR23" s="367" t="s">
        <v>195</v>
      </c>
      <c r="AS23" s="372"/>
      <c r="AT23" s="371"/>
      <c r="BE23" s="2"/>
    </row>
    <row r="24" spans="1:57" ht="72">
      <c r="A24" s="4" t="s">
        <v>2086</v>
      </c>
      <c r="B24" s="320" t="s">
        <v>2049</v>
      </c>
      <c r="C24" s="413">
        <v>0.14700000000000002</v>
      </c>
      <c r="D24" s="413">
        <v>0.14400000000000002</v>
      </c>
      <c r="E24" s="413">
        <v>0.128</v>
      </c>
      <c r="F24" s="413">
        <v>0.105</v>
      </c>
      <c r="G24" s="413">
        <v>0.16300000000000001</v>
      </c>
      <c r="H24" s="413">
        <v>0.16900000000000001</v>
      </c>
      <c r="I24" s="413">
        <v>0.16</v>
      </c>
      <c r="J24" s="413">
        <v>0.16600000000000001</v>
      </c>
      <c r="K24" s="413">
        <v>0.14399999999999999</v>
      </c>
      <c r="L24" s="413">
        <v>0.121</v>
      </c>
      <c r="M24" s="417"/>
      <c r="N24" s="310" t="s">
        <v>213</v>
      </c>
      <c r="O24" s="311" t="s">
        <v>226</v>
      </c>
      <c r="P24" s="305"/>
      <c r="Q24" s="3"/>
      <c r="R24" s="3"/>
      <c r="V24" s="4" t="s">
        <v>2086</v>
      </c>
      <c r="W24" s="320" t="s">
        <v>2049</v>
      </c>
      <c r="X24" s="30">
        <f>$F$24/C24</f>
        <v>0.71428571428571419</v>
      </c>
      <c r="Y24" s="30">
        <f t="shared" ref="Y24:AA24" si="38">$F$24/D24</f>
        <v>0.72916666666666652</v>
      </c>
      <c r="Z24" s="30">
        <f t="shared" si="38"/>
        <v>0.8203125</v>
      </c>
      <c r="AA24" s="30">
        <f t="shared" si="38"/>
        <v>1</v>
      </c>
      <c r="AB24" s="30">
        <f>$L$24/G24</f>
        <v>0.74233128834355822</v>
      </c>
      <c r="AC24" s="30">
        <f t="shared" ref="AC24:AG24" si="39">$L$24/H24</f>
        <v>0.71597633136094663</v>
      </c>
      <c r="AD24" s="30">
        <f t="shared" si="39"/>
        <v>0.75624999999999998</v>
      </c>
      <c r="AE24" s="30">
        <f t="shared" si="39"/>
        <v>0.72891566265060237</v>
      </c>
      <c r="AF24" s="30">
        <f t="shared" si="39"/>
        <v>0.84027777777777779</v>
      </c>
      <c r="AG24" s="30">
        <f t="shared" si="39"/>
        <v>1</v>
      </c>
      <c r="AI24" s="4" t="s">
        <v>2102</v>
      </c>
      <c r="AJ24" s="354" t="s">
        <v>2095</v>
      </c>
      <c r="AM24" s="321" t="s">
        <v>2051</v>
      </c>
      <c r="AN24" s="364" t="s">
        <v>2126</v>
      </c>
      <c r="AO24" s="365" t="s">
        <v>2144</v>
      </c>
      <c r="AP24" s="366" t="s">
        <v>2220</v>
      </c>
      <c r="AQ24" s="436" t="s">
        <v>2145</v>
      </c>
      <c r="AR24" s="367" t="s">
        <v>195</v>
      </c>
      <c r="AS24" s="372"/>
      <c r="AT24" s="372"/>
      <c r="BE24" s="2"/>
    </row>
    <row r="25" spans="1:57" ht="72">
      <c r="A25" s="4" t="s">
        <v>2087</v>
      </c>
      <c r="B25" s="320" t="s">
        <v>2049</v>
      </c>
      <c r="C25" s="413">
        <v>0.14700000000000002</v>
      </c>
      <c r="D25" s="413">
        <v>0.14400000000000002</v>
      </c>
      <c r="E25" s="413">
        <v>0.128</v>
      </c>
      <c r="F25" s="413">
        <v>0.105</v>
      </c>
      <c r="G25" s="413">
        <v>0.16300000000000001</v>
      </c>
      <c r="H25" s="413">
        <v>0.16900000000000001</v>
      </c>
      <c r="I25" s="413">
        <v>0.16</v>
      </c>
      <c r="J25" s="413">
        <v>0.16600000000000001</v>
      </c>
      <c r="K25" s="413">
        <v>0.14399999999999999</v>
      </c>
      <c r="L25" s="413">
        <v>0.121</v>
      </c>
      <c r="M25" s="417"/>
      <c r="N25" s="310" t="s">
        <v>213</v>
      </c>
      <c r="O25" s="311" t="s">
        <v>232</v>
      </c>
      <c r="P25" s="305"/>
      <c r="Q25" s="3"/>
      <c r="R25" s="3"/>
      <c r="V25" s="4" t="s">
        <v>2087</v>
      </c>
      <c r="W25" s="320" t="s">
        <v>2049</v>
      </c>
      <c r="X25" s="30">
        <f>$F$25/C25</f>
        <v>0.71428571428571419</v>
      </c>
      <c r="Y25" s="30">
        <f t="shared" ref="Y25:AA25" si="40">$F$25/D25</f>
        <v>0.72916666666666652</v>
      </c>
      <c r="Z25" s="30">
        <f t="shared" si="40"/>
        <v>0.8203125</v>
      </c>
      <c r="AA25" s="30">
        <f t="shared" si="40"/>
        <v>1</v>
      </c>
      <c r="AB25" s="30">
        <f>$L$25/G25</f>
        <v>0.74233128834355822</v>
      </c>
      <c r="AC25" s="30">
        <f t="shared" ref="AC25:AG25" si="41">$L$25/H25</f>
        <v>0.71597633136094663</v>
      </c>
      <c r="AD25" s="30">
        <f t="shared" si="41"/>
        <v>0.75624999999999998</v>
      </c>
      <c r="AE25" s="30">
        <f t="shared" si="41"/>
        <v>0.72891566265060237</v>
      </c>
      <c r="AF25" s="30">
        <f t="shared" si="41"/>
        <v>0.84027777777777779</v>
      </c>
      <c r="AG25" s="30">
        <f t="shared" si="41"/>
        <v>1</v>
      </c>
      <c r="AI25" s="4" t="s">
        <v>2103</v>
      </c>
      <c r="AJ25" s="354" t="s">
        <v>2095</v>
      </c>
      <c r="AM25" s="321" t="s">
        <v>2052</v>
      </c>
      <c r="AN25" s="364" t="s">
        <v>2127</v>
      </c>
      <c r="AO25" s="365" t="s">
        <v>2144</v>
      </c>
      <c r="AP25" s="366" t="s">
        <v>2220</v>
      </c>
      <c r="AQ25" s="436" t="s">
        <v>2145</v>
      </c>
      <c r="AR25" s="367" t="s">
        <v>195</v>
      </c>
      <c r="AS25" s="372"/>
      <c r="AT25" s="372"/>
      <c r="BE25" s="2"/>
    </row>
    <row r="26" spans="1:57" ht="72">
      <c r="A26" s="4" t="s">
        <v>2088</v>
      </c>
      <c r="B26" s="320" t="s">
        <v>2049</v>
      </c>
      <c r="C26" s="413">
        <v>0.21099999999999997</v>
      </c>
      <c r="D26" s="413">
        <v>0.20799999999999996</v>
      </c>
      <c r="E26" s="413">
        <v>0.192</v>
      </c>
      <c r="F26" s="413">
        <v>0.15200000000000002</v>
      </c>
      <c r="G26" s="413">
        <v>0.22700000000000001</v>
      </c>
      <c r="H26" s="413">
        <v>0.23300000000000001</v>
      </c>
      <c r="I26" s="413">
        <v>0.224</v>
      </c>
      <c r="J26" s="413">
        <v>0.23</v>
      </c>
      <c r="K26" s="413">
        <v>0.20799999999999999</v>
      </c>
      <c r="L26" s="413">
        <v>0.16800000000000001</v>
      </c>
      <c r="M26" s="417"/>
      <c r="N26" s="310" t="s">
        <v>213</v>
      </c>
      <c r="O26" s="311" t="s">
        <v>226</v>
      </c>
      <c r="P26" s="305"/>
      <c r="Q26" s="3"/>
      <c r="R26" s="3"/>
      <c r="V26" s="4" t="s">
        <v>2088</v>
      </c>
      <c r="W26" s="320" t="s">
        <v>2049</v>
      </c>
      <c r="X26" s="30">
        <f>$F$26/C26</f>
        <v>0.7203791469194315</v>
      </c>
      <c r="Y26" s="30">
        <f t="shared" ref="Y26:AA26" si="42">$F$26/D26</f>
        <v>0.73076923076923106</v>
      </c>
      <c r="Z26" s="30">
        <f t="shared" si="42"/>
        <v>0.79166666666666674</v>
      </c>
      <c r="AA26" s="30">
        <f t="shared" si="42"/>
        <v>1</v>
      </c>
      <c r="AB26" s="30">
        <f>$L$26/G26</f>
        <v>0.74008810572687223</v>
      </c>
      <c r="AC26" s="30">
        <f t="shared" ref="AC26:AG26" si="43">$L$26/H26</f>
        <v>0.72103004291845496</v>
      </c>
      <c r="AD26" s="30">
        <f t="shared" si="43"/>
        <v>0.75</v>
      </c>
      <c r="AE26" s="30">
        <f t="shared" si="43"/>
        <v>0.73043478260869565</v>
      </c>
      <c r="AF26" s="30">
        <f t="shared" si="43"/>
        <v>0.80769230769230782</v>
      </c>
      <c r="AG26" s="30">
        <f t="shared" si="43"/>
        <v>1</v>
      </c>
      <c r="AI26" s="4" t="s">
        <v>2104</v>
      </c>
      <c r="AJ26" s="354" t="s">
        <v>2095</v>
      </c>
      <c r="AM26" s="321" t="s">
        <v>2054</v>
      </c>
      <c r="AN26" s="364" t="s">
        <v>2128</v>
      </c>
      <c r="AO26" s="365" t="s">
        <v>2144</v>
      </c>
      <c r="AP26" s="366" t="s">
        <v>2220</v>
      </c>
      <c r="AQ26" s="436" t="s">
        <v>2145</v>
      </c>
      <c r="AR26" s="367" t="s">
        <v>195</v>
      </c>
      <c r="AS26" s="372"/>
      <c r="AT26" s="372"/>
      <c r="BE26" s="2"/>
    </row>
    <row r="27" spans="1:57" ht="72">
      <c r="A27" s="4" t="s">
        <v>2052</v>
      </c>
      <c r="B27" s="320" t="s">
        <v>2053</v>
      </c>
      <c r="C27" s="413">
        <v>0.13100000000000001</v>
      </c>
      <c r="D27" s="413">
        <v>0.128</v>
      </c>
      <c r="E27" s="413">
        <v>0.11800000000000001</v>
      </c>
      <c r="F27" s="413">
        <v>9.6000000000000002E-2</v>
      </c>
      <c r="G27" s="413">
        <v>0.152</v>
      </c>
      <c r="H27" s="413">
        <v>0.158</v>
      </c>
      <c r="I27" s="413">
        <v>0.14899999999999999</v>
      </c>
      <c r="J27" s="413">
        <v>0.155</v>
      </c>
      <c r="K27" s="413">
        <v>0.13900000000000001</v>
      </c>
      <c r="L27" s="413">
        <v>0.11700000000000001</v>
      </c>
      <c r="M27" s="418"/>
      <c r="N27" s="310" t="s">
        <v>213</v>
      </c>
      <c r="O27" s="311" t="s">
        <v>232</v>
      </c>
      <c r="P27" s="305"/>
      <c r="Q27" s="3"/>
      <c r="R27" s="3"/>
      <c r="V27" s="4" t="s">
        <v>2052</v>
      </c>
      <c r="W27" s="320" t="s">
        <v>2053</v>
      </c>
      <c r="X27" s="30">
        <f>$F$27/C27</f>
        <v>0.73282442748091603</v>
      </c>
      <c r="Y27" s="30">
        <f t="shared" ref="Y27:AA27" si="44">$F$27/D27</f>
        <v>0.75</v>
      </c>
      <c r="Z27" s="30">
        <f t="shared" si="44"/>
        <v>0.81355932203389825</v>
      </c>
      <c r="AA27" s="30">
        <f t="shared" si="44"/>
        <v>1</v>
      </c>
      <c r="AB27" s="30">
        <f>$L$27/G27</f>
        <v>0.76973684210526327</v>
      </c>
      <c r="AC27" s="30">
        <f t="shared" ref="AC27:AG27" si="45">$L$27/H27</f>
        <v>0.74050632911392411</v>
      </c>
      <c r="AD27" s="30">
        <f t="shared" si="45"/>
        <v>0.78523489932885915</v>
      </c>
      <c r="AE27" s="30">
        <f t="shared" si="45"/>
        <v>0.75483870967741939</v>
      </c>
      <c r="AF27" s="30">
        <f t="shared" si="45"/>
        <v>0.84172661870503596</v>
      </c>
      <c r="AG27" s="30">
        <f t="shared" si="45"/>
        <v>1</v>
      </c>
      <c r="AI27" s="4" t="s">
        <v>2052</v>
      </c>
      <c r="AJ27" s="354" t="s">
        <v>2095</v>
      </c>
      <c r="AM27" s="321" t="s">
        <v>2056</v>
      </c>
      <c r="AN27" s="364" t="s">
        <v>2129</v>
      </c>
      <c r="AO27" s="365" t="s">
        <v>2144</v>
      </c>
      <c r="AP27" s="366" t="s">
        <v>2220</v>
      </c>
      <c r="AQ27" s="436" t="s">
        <v>2145</v>
      </c>
      <c r="AR27" s="367" t="s">
        <v>195</v>
      </c>
      <c r="AS27" s="372"/>
      <c r="AT27" s="372"/>
      <c r="BE27" s="2"/>
    </row>
    <row r="28" spans="1:57" ht="72">
      <c r="A28" s="4" t="s">
        <v>2054</v>
      </c>
      <c r="B28" s="320" t="s">
        <v>2055</v>
      </c>
      <c r="C28" s="413">
        <v>0.17599999999999999</v>
      </c>
      <c r="D28" s="413">
        <v>0.17299999999999999</v>
      </c>
      <c r="E28" s="413">
        <v>0.16299999999999998</v>
      </c>
      <c r="F28" s="413">
        <v>0.129</v>
      </c>
      <c r="G28" s="413">
        <v>0.19700000000000001</v>
      </c>
      <c r="H28" s="413">
        <v>0.20300000000000001</v>
      </c>
      <c r="I28" s="413">
        <v>0.19400000000000001</v>
      </c>
      <c r="J28" s="413">
        <v>0.2</v>
      </c>
      <c r="K28" s="413">
        <v>0.184</v>
      </c>
      <c r="L28" s="413">
        <v>0.15</v>
      </c>
      <c r="M28" s="418"/>
      <c r="N28" s="310" t="s">
        <v>213</v>
      </c>
      <c r="O28" s="311" t="s">
        <v>230</v>
      </c>
      <c r="P28" s="305"/>
      <c r="Q28" s="3"/>
      <c r="R28" s="3"/>
      <c r="U28" s="3"/>
      <c r="V28" s="4" t="s">
        <v>2054</v>
      </c>
      <c r="W28" s="320" t="s">
        <v>2055</v>
      </c>
      <c r="X28" s="30">
        <f>$F$28/C28</f>
        <v>0.73295454545454553</v>
      </c>
      <c r="Y28" s="30">
        <f t="shared" ref="Y28:AA28" si="46">$F$28/D28</f>
        <v>0.74566473988439319</v>
      </c>
      <c r="Z28" s="30">
        <f t="shared" si="46"/>
        <v>0.79141104294478537</v>
      </c>
      <c r="AA28" s="30">
        <f t="shared" si="46"/>
        <v>1</v>
      </c>
      <c r="AB28" s="30">
        <f>$L$28/G28</f>
        <v>0.76142131979695427</v>
      </c>
      <c r="AC28" s="30">
        <f t="shared" ref="AC28:AG28" si="47">$L$28/H28</f>
        <v>0.73891625615763534</v>
      </c>
      <c r="AD28" s="30">
        <f t="shared" si="47"/>
        <v>0.77319587628865971</v>
      </c>
      <c r="AE28" s="30">
        <f t="shared" si="47"/>
        <v>0.74999999999999989</v>
      </c>
      <c r="AF28" s="30">
        <f t="shared" si="47"/>
        <v>0.81521739130434778</v>
      </c>
      <c r="AG28" s="30">
        <f t="shared" si="47"/>
        <v>1</v>
      </c>
      <c r="AI28" s="4" t="s">
        <v>2054</v>
      </c>
      <c r="AJ28" s="354" t="s">
        <v>2095</v>
      </c>
      <c r="AM28" s="321" t="s">
        <v>2058</v>
      </c>
      <c r="AN28" s="364" t="s">
        <v>2130</v>
      </c>
      <c r="AO28" s="365" t="s">
        <v>2144</v>
      </c>
      <c r="AP28" s="366" t="s">
        <v>2220</v>
      </c>
      <c r="AQ28" s="436" t="s">
        <v>2145</v>
      </c>
      <c r="AR28" s="367" t="s">
        <v>195</v>
      </c>
      <c r="AS28" s="372"/>
      <c r="AT28" s="372"/>
      <c r="BE28" s="2"/>
    </row>
    <row r="29" spans="1:57" ht="72">
      <c r="A29" s="4" t="s">
        <v>2056</v>
      </c>
      <c r="B29" s="320" t="s">
        <v>2057</v>
      </c>
      <c r="C29" s="413">
        <v>0.13400000000000001</v>
      </c>
      <c r="D29" s="413">
        <v>0.13100000000000001</v>
      </c>
      <c r="E29" s="413">
        <v>0.12100000000000001</v>
      </c>
      <c r="F29" s="413">
        <v>9.8000000000000004E-2</v>
      </c>
      <c r="G29" s="413">
        <v>0.155</v>
      </c>
      <c r="H29" s="413">
        <v>0.161</v>
      </c>
      <c r="I29" s="413">
        <v>0.152</v>
      </c>
      <c r="J29" s="413">
        <v>0.158</v>
      </c>
      <c r="K29" s="413">
        <v>0.14199999999999999</v>
      </c>
      <c r="L29" s="413">
        <v>0.11899999999999999</v>
      </c>
      <c r="M29" s="418"/>
      <c r="N29" s="310" t="s">
        <v>213</v>
      </c>
      <c r="O29" s="311" t="s">
        <v>234</v>
      </c>
      <c r="P29" s="305"/>
      <c r="Q29" s="3"/>
      <c r="R29" s="3"/>
      <c r="U29" s="3"/>
      <c r="V29" s="4" t="s">
        <v>2056</v>
      </c>
      <c r="W29" s="320" t="s">
        <v>2057</v>
      </c>
      <c r="X29" s="30">
        <f>$F$29/C29</f>
        <v>0.73134328358208955</v>
      </c>
      <c r="Y29" s="30">
        <f t="shared" ref="Y29:AA29" si="48">$F$29/D29</f>
        <v>0.74809160305343514</v>
      </c>
      <c r="Z29" s="30">
        <f t="shared" si="48"/>
        <v>0.80991735537190079</v>
      </c>
      <c r="AA29" s="30">
        <f t="shared" si="48"/>
        <v>1</v>
      </c>
      <c r="AB29" s="30">
        <f>$L$29/G29</f>
        <v>0.76774193548387093</v>
      </c>
      <c r="AC29" s="30">
        <f t="shared" ref="AC29:AG29" si="49">$L$29/H29</f>
        <v>0.73913043478260865</v>
      </c>
      <c r="AD29" s="30">
        <f t="shared" si="49"/>
        <v>0.7828947368421052</v>
      </c>
      <c r="AE29" s="30">
        <f t="shared" si="49"/>
        <v>0.75316455696202522</v>
      </c>
      <c r="AF29" s="30">
        <f t="shared" si="49"/>
        <v>0.8380281690140845</v>
      </c>
      <c r="AG29" s="30">
        <f t="shared" si="49"/>
        <v>1</v>
      </c>
      <c r="AI29" s="4" t="s">
        <v>2056</v>
      </c>
      <c r="AJ29" s="354" t="s">
        <v>2095</v>
      </c>
      <c r="AM29" s="321" t="s">
        <v>2060</v>
      </c>
      <c r="AN29" s="364" t="s">
        <v>2131</v>
      </c>
      <c r="AO29" s="365" t="s">
        <v>2144</v>
      </c>
      <c r="AP29" s="366" t="s">
        <v>2220</v>
      </c>
      <c r="AQ29" s="436" t="s">
        <v>2145</v>
      </c>
      <c r="AR29" s="367" t="s">
        <v>195</v>
      </c>
      <c r="AS29" s="372"/>
      <c r="AT29" s="372"/>
      <c r="BE29" s="2"/>
    </row>
    <row r="30" spans="1:57" ht="72">
      <c r="A30" s="4" t="s">
        <v>2058</v>
      </c>
      <c r="B30" s="320" t="s">
        <v>2059</v>
      </c>
      <c r="C30" s="413">
        <v>0.129</v>
      </c>
      <c r="D30" s="416"/>
      <c r="E30" s="413">
        <v>0.11800000000000001</v>
      </c>
      <c r="F30" s="413">
        <v>9.6000000000000002E-2</v>
      </c>
      <c r="G30" s="413">
        <v>0.15</v>
      </c>
      <c r="H30" s="413">
        <v>0.156</v>
      </c>
      <c r="I30" s="416"/>
      <c r="J30" s="416"/>
      <c r="K30" s="413">
        <v>0.13900000000000001</v>
      </c>
      <c r="L30" s="413">
        <v>0.11700000000000001</v>
      </c>
      <c r="M30" s="418"/>
      <c r="N30" s="310" t="s">
        <v>213</v>
      </c>
      <c r="O30" s="311" t="s">
        <v>226</v>
      </c>
      <c r="P30" s="305"/>
      <c r="Q30" s="3"/>
      <c r="R30" s="3"/>
      <c r="U30" s="3"/>
      <c r="V30" s="4" t="s">
        <v>2058</v>
      </c>
      <c r="W30" s="320" t="s">
        <v>2059</v>
      </c>
      <c r="X30" s="30">
        <f>$F$30/C30</f>
        <v>0.7441860465116279</v>
      </c>
      <c r="Y30" s="30" t="e">
        <f t="shared" ref="Y30:AA30" si="50">$F$30/D30</f>
        <v>#DIV/0!</v>
      </c>
      <c r="Z30" s="30">
        <f t="shared" si="50"/>
        <v>0.81355932203389825</v>
      </c>
      <c r="AA30" s="30">
        <f t="shared" si="50"/>
        <v>1</v>
      </c>
      <c r="AB30" s="30">
        <f>$L$30/G30</f>
        <v>0.78</v>
      </c>
      <c r="AC30" s="30">
        <f t="shared" ref="AC30:AG30" si="51">$L$30/H30</f>
        <v>0.75</v>
      </c>
      <c r="AD30" s="30" t="e">
        <f t="shared" si="51"/>
        <v>#DIV/0!</v>
      </c>
      <c r="AE30" s="30" t="e">
        <f t="shared" si="51"/>
        <v>#DIV/0!</v>
      </c>
      <c r="AF30" s="30">
        <f t="shared" si="51"/>
        <v>0.84172661870503596</v>
      </c>
      <c r="AG30" s="30">
        <f t="shared" si="51"/>
        <v>1</v>
      </c>
      <c r="AI30" s="4" t="s">
        <v>2058</v>
      </c>
      <c r="AJ30" s="354" t="s">
        <v>2095</v>
      </c>
      <c r="AM30" s="321" t="s">
        <v>2062</v>
      </c>
      <c r="AN30" s="364" t="s">
        <v>2132</v>
      </c>
      <c r="AO30" s="365" t="s">
        <v>2144</v>
      </c>
      <c r="AP30" s="366" t="s">
        <v>2220</v>
      </c>
      <c r="AQ30" s="436" t="s">
        <v>2145</v>
      </c>
      <c r="AR30" s="367" t="s">
        <v>195</v>
      </c>
      <c r="AS30" s="372"/>
      <c r="AT30" s="371"/>
      <c r="BE30" s="2"/>
    </row>
    <row r="31" spans="1:57" ht="72">
      <c r="A31" s="4" t="s">
        <v>2060</v>
      </c>
      <c r="B31" s="320" t="s">
        <v>2061</v>
      </c>
      <c r="C31" s="413">
        <v>0.129</v>
      </c>
      <c r="D31" s="416"/>
      <c r="E31" s="413">
        <v>0.11800000000000001</v>
      </c>
      <c r="F31" s="413">
        <v>9.6000000000000002E-2</v>
      </c>
      <c r="G31" s="413">
        <v>0.15</v>
      </c>
      <c r="H31" s="413">
        <v>0.156</v>
      </c>
      <c r="I31" s="416"/>
      <c r="J31" s="416"/>
      <c r="K31" s="413">
        <v>0.13900000000000001</v>
      </c>
      <c r="L31" s="413">
        <v>0.11700000000000001</v>
      </c>
      <c r="M31" s="417"/>
      <c r="N31" s="310" t="s">
        <v>213</v>
      </c>
      <c r="O31" s="311" t="s">
        <v>226</v>
      </c>
      <c r="P31" s="305"/>
      <c r="Q31" s="3"/>
      <c r="R31" s="3"/>
      <c r="U31" s="3"/>
      <c r="V31" s="4" t="s">
        <v>2060</v>
      </c>
      <c r="W31" s="320" t="s">
        <v>2061</v>
      </c>
      <c r="X31" s="30">
        <f>$F$31/C31</f>
        <v>0.7441860465116279</v>
      </c>
      <c r="Y31" s="30" t="e">
        <f t="shared" ref="Y31:AA31" si="52">$F$31/D31</f>
        <v>#DIV/0!</v>
      </c>
      <c r="Z31" s="30">
        <f t="shared" si="52"/>
        <v>0.81355932203389825</v>
      </c>
      <c r="AA31" s="30">
        <f t="shared" si="52"/>
        <v>1</v>
      </c>
      <c r="AB31" s="30">
        <f>$L$31/G31</f>
        <v>0.78</v>
      </c>
      <c r="AC31" s="30">
        <f t="shared" ref="AC31:AG31" si="53">$L$31/H31</f>
        <v>0.75</v>
      </c>
      <c r="AD31" s="30" t="e">
        <f t="shared" si="53"/>
        <v>#DIV/0!</v>
      </c>
      <c r="AE31" s="30" t="e">
        <f t="shared" si="53"/>
        <v>#DIV/0!</v>
      </c>
      <c r="AF31" s="30">
        <f t="shared" si="53"/>
        <v>0.84172661870503596</v>
      </c>
      <c r="AG31" s="30">
        <f t="shared" si="53"/>
        <v>1</v>
      </c>
      <c r="AI31" s="4" t="s">
        <v>2060</v>
      </c>
      <c r="AJ31" s="354" t="s">
        <v>2095</v>
      </c>
      <c r="AM31" s="321" t="s">
        <v>2064</v>
      </c>
      <c r="AN31" s="364" t="s">
        <v>2133</v>
      </c>
      <c r="AO31" s="365" t="s">
        <v>2144</v>
      </c>
      <c r="AP31" s="366" t="s">
        <v>2220</v>
      </c>
      <c r="AQ31" s="436" t="s">
        <v>2145</v>
      </c>
      <c r="AR31" s="367" t="s">
        <v>195</v>
      </c>
      <c r="AS31" s="372"/>
      <c r="AT31" s="371"/>
      <c r="BE31" s="2"/>
    </row>
    <row r="32" spans="1:57" ht="72">
      <c r="A32" s="4" t="s">
        <v>2062</v>
      </c>
      <c r="B32" s="320" t="s">
        <v>2063</v>
      </c>
      <c r="C32" s="413">
        <v>0.21100000000000002</v>
      </c>
      <c r="D32" s="413">
        <v>0.20700000000000002</v>
      </c>
      <c r="E32" s="413">
        <v>0.16800000000000001</v>
      </c>
      <c r="F32" s="413">
        <v>0.14099999999999999</v>
      </c>
      <c r="G32" s="413">
        <v>0.30499999999999999</v>
      </c>
      <c r="H32" s="413">
        <v>0.32</v>
      </c>
      <c r="I32" s="413">
        <v>0.30099999999999999</v>
      </c>
      <c r="J32" s="413">
        <v>0.316</v>
      </c>
      <c r="K32" s="413">
        <v>0.26200000000000001</v>
      </c>
      <c r="L32" s="413">
        <v>0.23499999999999999</v>
      </c>
      <c r="M32" s="417"/>
      <c r="N32" s="310" t="s">
        <v>213</v>
      </c>
      <c r="O32" s="311" t="s">
        <v>226</v>
      </c>
      <c r="P32" s="305"/>
      <c r="Q32" s="3"/>
      <c r="R32" s="3"/>
      <c r="U32" s="3"/>
      <c r="V32" s="4" t="s">
        <v>2062</v>
      </c>
      <c r="W32" s="320" t="s">
        <v>2063</v>
      </c>
      <c r="X32" s="30">
        <f>$F$32/C32</f>
        <v>0.66824644549763024</v>
      </c>
      <c r="Y32" s="30">
        <f t="shared" ref="Y32:AA32" si="54">$F$32/D32</f>
        <v>0.68115942028985499</v>
      </c>
      <c r="Z32" s="30">
        <f t="shared" si="54"/>
        <v>0.83928571428571419</v>
      </c>
      <c r="AA32" s="30">
        <f t="shared" si="54"/>
        <v>1</v>
      </c>
      <c r="AB32" s="30">
        <f>$L$32/G32</f>
        <v>0.77049180327868849</v>
      </c>
      <c r="AC32" s="30">
        <f t="shared" ref="AC32:AG32" si="55">$L$32/H32</f>
        <v>0.73437499999999989</v>
      </c>
      <c r="AD32" s="30">
        <f t="shared" si="55"/>
        <v>0.78073089700996678</v>
      </c>
      <c r="AE32" s="30">
        <f t="shared" si="55"/>
        <v>0.74367088607594933</v>
      </c>
      <c r="AF32" s="30">
        <f t="shared" si="55"/>
        <v>0.89694656488549607</v>
      </c>
      <c r="AG32" s="30">
        <f t="shared" si="55"/>
        <v>1</v>
      </c>
      <c r="AI32" s="4" t="s">
        <v>2062</v>
      </c>
      <c r="AJ32" s="354" t="s">
        <v>2095</v>
      </c>
      <c r="AM32" s="321" t="s">
        <v>2066</v>
      </c>
      <c r="AN32" s="364" t="s">
        <v>2134</v>
      </c>
      <c r="AO32" s="365" t="s">
        <v>2144</v>
      </c>
      <c r="AP32" s="366" t="s">
        <v>2220</v>
      </c>
      <c r="AQ32" s="436" t="s">
        <v>2145</v>
      </c>
      <c r="AR32" s="367" t="s">
        <v>195</v>
      </c>
      <c r="AS32" s="372"/>
      <c r="AT32" s="372"/>
      <c r="BE32" s="2"/>
    </row>
    <row r="33" spans="1:57" ht="72.75" thickBot="1">
      <c r="A33" s="4" t="s">
        <v>2064</v>
      </c>
      <c r="B33" s="320" t="s">
        <v>2065</v>
      </c>
      <c r="C33" s="419">
        <v>0.191</v>
      </c>
      <c r="D33" s="419">
        <v>0.187</v>
      </c>
      <c r="E33" s="419">
        <v>0.14799999999999999</v>
      </c>
      <c r="F33" s="419">
        <v>0.127</v>
      </c>
      <c r="G33" s="419">
        <v>0.28499999999999998</v>
      </c>
      <c r="H33" s="419">
        <v>0.3</v>
      </c>
      <c r="I33" s="419">
        <v>0.28100000000000003</v>
      </c>
      <c r="J33" s="419">
        <v>0.29599999999999999</v>
      </c>
      <c r="K33" s="419">
        <v>0.24199999999999999</v>
      </c>
      <c r="L33" s="419">
        <v>0.221</v>
      </c>
      <c r="M33" s="418"/>
      <c r="N33" s="310" t="s">
        <v>213</v>
      </c>
      <c r="O33" s="311" t="s">
        <v>230</v>
      </c>
      <c r="P33" s="305"/>
      <c r="Q33" s="3"/>
      <c r="R33" s="3"/>
      <c r="U33" s="3"/>
      <c r="V33" s="4" t="s">
        <v>2064</v>
      </c>
      <c r="W33" s="320" t="s">
        <v>2065</v>
      </c>
      <c r="X33" s="30">
        <f>$F$33/C33</f>
        <v>0.66492146596858637</v>
      </c>
      <c r="Y33" s="30">
        <f t="shared" ref="Y33:AA33" si="56">$F$33/D33</f>
        <v>0.67914438502673802</v>
      </c>
      <c r="Z33" s="30">
        <f t="shared" si="56"/>
        <v>0.85810810810810811</v>
      </c>
      <c r="AA33" s="30">
        <f t="shared" si="56"/>
        <v>1</v>
      </c>
      <c r="AB33" s="30">
        <f>$L$33/G33</f>
        <v>0.77543859649122815</v>
      </c>
      <c r="AC33" s="30">
        <f t="shared" ref="AC33:AG33" si="57">$L$33/H33</f>
        <v>0.73666666666666669</v>
      </c>
      <c r="AD33" s="30">
        <f t="shared" si="57"/>
        <v>0.78647686832740205</v>
      </c>
      <c r="AE33" s="30">
        <f t="shared" si="57"/>
        <v>0.74662162162162171</v>
      </c>
      <c r="AF33" s="30">
        <f t="shared" si="57"/>
        <v>0.91322314049586784</v>
      </c>
      <c r="AG33" s="30">
        <f t="shared" si="57"/>
        <v>1</v>
      </c>
      <c r="AI33" s="4" t="s">
        <v>2064</v>
      </c>
      <c r="AJ33" s="354" t="s">
        <v>2095</v>
      </c>
      <c r="AM33" s="321" t="s">
        <v>2067</v>
      </c>
      <c r="AN33" s="364" t="s">
        <v>2135</v>
      </c>
      <c r="AO33" s="365" t="s">
        <v>2144</v>
      </c>
      <c r="AP33" s="366" t="s">
        <v>2220</v>
      </c>
      <c r="AQ33" s="436" t="s">
        <v>2145</v>
      </c>
      <c r="AR33" s="367" t="s">
        <v>195</v>
      </c>
      <c r="AS33" s="372"/>
      <c r="AT33" s="371"/>
      <c r="BE33" s="2"/>
    </row>
    <row r="34" spans="1:57" ht="72.75" thickTop="1">
      <c r="A34" s="4" t="s">
        <v>2089</v>
      </c>
      <c r="B34" s="320" t="s">
        <v>2021</v>
      </c>
      <c r="C34" s="420">
        <v>0.10100000000000001</v>
      </c>
      <c r="D34" s="421"/>
      <c r="E34" s="420">
        <v>8.4000000000000005E-2</v>
      </c>
      <c r="F34" s="420">
        <v>6.7000000000000004E-2</v>
      </c>
      <c r="G34" s="420">
        <v>0.113</v>
      </c>
      <c r="H34" s="420">
        <v>0.11700000000000001</v>
      </c>
      <c r="I34" s="421"/>
      <c r="J34" s="421"/>
      <c r="K34" s="420">
        <v>9.6000000000000002E-2</v>
      </c>
      <c r="L34" s="420">
        <v>7.9000000000000001E-2</v>
      </c>
      <c r="M34" s="418"/>
      <c r="N34" s="310" t="s">
        <v>213</v>
      </c>
      <c r="O34" s="311" t="s">
        <v>226</v>
      </c>
      <c r="P34" s="305"/>
      <c r="Q34" s="3"/>
      <c r="R34" s="3"/>
      <c r="U34" s="3"/>
      <c r="V34" s="4" t="s">
        <v>2089</v>
      </c>
      <c r="W34" s="320" t="s">
        <v>2021</v>
      </c>
      <c r="X34" s="30">
        <f>$F$34/C34</f>
        <v>0.6633663366336634</v>
      </c>
      <c r="Y34" s="30" t="e">
        <f t="shared" ref="Y34:AA34" si="58">$F$34/D34</f>
        <v>#DIV/0!</v>
      </c>
      <c r="Z34" s="30">
        <f t="shared" si="58"/>
        <v>0.79761904761904767</v>
      </c>
      <c r="AA34" s="30">
        <f t="shared" si="58"/>
        <v>1</v>
      </c>
      <c r="AB34" s="30">
        <f>$L$34/G34</f>
        <v>0.69911504424778759</v>
      </c>
      <c r="AC34" s="30">
        <f t="shared" ref="AC34:AG34" si="59">$L$34/H34</f>
        <v>0.67521367521367515</v>
      </c>
      <c r="AD34" s="30" t="e">
        <f t="shared" si="59"/>
        <v>#DIV/0!</v>
      </c>
      <c r="AE34" s="30" t="e">
        <f t="shared" si="59"/>
        <v>#DIV/0!</v>
      </c>
      <c r="AF34" s="30">
        <f t="shared" si="59"/>
        <v>0.82291666666666663</v>
      </c>
      <c r="AG34" s="30">
        <f t="shared" si="59"/>
        <v>1</v>
      </c>
      <c r="AI34" s="4" t="s">
        <v>2089</v>
      </c>
      <c r="AJ34" s="354" t="s">
        <v>2095</v>
      </c>
      <c r="AM34" s="321" t="s">
        <v>2068</v>
      </c>
      <c r="AN34" s="364" t="s">
        <v>2136</v>
      </c>
      <c r="AO34" s="365" t="s">
        <v>2144</v>
      </c>
      <c r="AP34" s="366" t="s">
        <v>2220</v>
      </c>
      <c r="AQ34" s="436" t="s">
        <v>2145</v>
      </c>
      <c r="AR34" s="367" t="s">
        <v>195</v>
      </c>
      <c r="AS34" s="372"/>
      <c r="AT34" s="371"/>
      <c r="BE34" s="2"/>
    </row>
    <row r="35" spans="1:57" ht="72">
      <c r="A35" s="4" t="s">
        <v>2067</v>
      </c>
      <c r="B35" s="320" t="s">
        <v>2029</v>
      </c>
      <c r="C35" s="413">
        <v>0.125</v>
      </c>
      <c r="D35" s="416"/>
      <c r="E35" s="413">
        <v>9.9000000000000005E-2</v>
      </c>
      <c r="F35" s="413">
        <v>8.1000000000000003E-2</v>
      </c>
      <c r="G35" s="413">
        <v>0.151</v>
      </c>
      <c r="H35" s="413">
        <v>0.158</v>
      </c>
      <c r="I35" s="416"/>
      <c r="J35" s="416"/>
      <c r="K35" s="413">
        <v>0.125</v>
      </c>
      <c r="L35" s="413">
        <v>0.107</v>
      </c>
      <c r="M35" s="418"/>
      <c r="N35" s="310" t="s">
        <v>213</v>
      </c>
      <c r="O35" s="311" t="s">
        <v>226</v>
      </c>
      <c r="P35" s="305"/>
      <c r="Q35" s="3"/>
      <c r="R35" s="3"/>
      <c r="U35" s="3"/>
      <c r="V35" s="4" t="s">
        <v>2067</v>
      </c>
      <c r="W35" s="320" t="s">
        <v>2029</v>
      </c>
      <c r="X35" s="30">
        <f>$F$35/C35</f>
        <v>0.64800000000000002</v>
      </c>
      <c r="Y35" s="30" t="e">
        <f t="shared" ref="Y35:AA35" si="60">$F$35/D35</f>
        <v>#DIV/0!</v>
      </c>
      <c r="Z35" s="30">
        <f t="shared" si="60"/>
        <v>0.81818181818181812</v>
      </c>
      <c r="AA35" s="30">
        <f t="shared" si="60"/>
        <v>1</v>
      </c>
      <c r="AB35" s="30">
        <f>$L$35/G35</f>
        <v>0.70860927152317876</v>
      </c>
      <c r="AC35" s="30">
        <f t="shared" ref="AC35:AG35" si="61">$L$35/H35</f>
        <v>0.67721518987341767</v>
      </c>
      <c r="AD35" s="30" t="e">
        <f t="shared" si="61"/>
        <v>#DIV/0!</v>
      </c>
      <c r="AE35" s="30" t="e">
        <f t="shared" si="61"/>
        <v>#DIV/0!</v>
      </c>
      <c r="AF35" s="30">
        <f t="shared" si="61"/>
        <v>0.85599999999999998</v>
      </c>
      <c r="AG35" s="30">
        <f t="shared" si="61"/>
        <v>1</v>
      </c>
      <c r="AI35" s="4" t="s">
        <v>2067</v>
      </c>
      <c r="AJ35" s="354" t="s">
        <v>2095</v>
      </c>
      <c r="AM35" s="321" t="s">
        <v>2069</v>
      </c>
      <c r="AN35" s="364" t="s">
        <v>2137</v>
      </c>
      <c r="AO35" s="365" t="s">
        <v>2144</v>
      </c>
      <c r="AP35" s="366" t="s">
        <v>2220</v>
      </c>
      <c r="AQ35" s="436" t="s">
        <v>2145</v>
      </c>
      <c r="AR35" s="367" t="s">
        <v>195</v>
      </c>
      <c r="AS35" s="372"/>
      <c r="AT35" s="371"/>
      <c r="BE35" s="2"/>
    </row>
    <row r="36" spans="1:57" ht="72">
      <c r="A36" s="4" t="s">
        <v>2068</v>
      </c>
      <c r="B36" s="320" t="s">
        <v>2031</v>
      </c>
      <c r="C36" s="413">
        <v>0.125</v>
      </c>
      <c r="D36" s="416"/>
      <c r="E36" s="413">
        <v>9.9000000000000005E-2</v>
      </c>
      <c r="F36" s="413">
        <v>8.1000000000000003E-2</v>
      </c>
      <c r="G36" s="413">
        <v>0.151</v>
      </c>
      <c r="H36" s="413">
        <v>0.158</v>
      </c>
      <c r="I36" s="416"/>
      <c r="J36" s="416"/>
      <c r="K36" s="413">
        <v>0.125</v>
      </c>
      <c r="L36" s="413">
        <v>0.107</v>
      </c>
      <c r="M36" s="417"/>
      <c r="N36" s="310" t="s">
        <v>213</v>
      </c>
      <c r="O36" s="311" t="s">
        <v>230</v>
      </c>
      <c r="P36" s="305"/>
      <c r="Q36" s="3"/>
      <c r="R36" s="3"/>
      <c r="U36" s="3"/>
      <c r="V36" s="4" t="s">
        <v>2068</v>
      </c>
      <c r="W36" s="320" t="s">
        <v>2031</v>
      </c>
      <c r="X36" s="30">
        <f>$F$36/C36</f>
        <v>0.64800000000000002</v>
      </c>
      <c r="Y36" s="30" t="e">
        <f t="shared" ref="Y36:AA36" si="62">$F$36/D36</f>
        <v>#DIV/0!</v>
      </c>
      <c r="Z36" s="30">
        <f t="shared" si="62"/>
        <v>0.81818181818181812</v>
      </c>
      <c r="AA36" s="30">
        <f t="shared" si="62"/>
        <v>1</v>
      </c>
      <c r="AB36" s="30">
        <f>$L$36/G36</f>
        <v>0.70860927152317876</v>
      </c>
      <c r="AC36" s="30">
        <f t="shared" ref="AC36:AG36" si="63">$L$36/H36</f>
        <v>0.67721518987341767</v>
      </c>
      <c r="AD36" s="30" t="e">
        <f t="shared" si="63"/>
        <v>#DIV/0!</v>
      </c>
      <c r="AE36" s="30" t="e">
        <f t="shared" si="63"/>
        <v>#DIV/0!</v>
      </c>
      <c r="AF36" s="30">
        <f t="shared" si="63"/>
        <v>0.85599999999999998</v>
      </c>
      <c r="AG36" s="30">
        <f t="shared" si="63"/>
        <v>1</v>
      </c>
      <c r="AI36" s="4" t="s">
        <v>2068</v>
      </c>
      <c r="AJ36" s="354" t="s">
        <v>2095</v>
      </c>
      <c r="AM36" s="321" t="s">
        <v>2070</v>
      </c>
      <c r="AN36" s="364" t="s">
        <v>2138</v>
      </c>
      <c r="AO36" s="365" t="s">
        <v>2144</v>
      </c>
      <c r="AP36" s="366" t="s">
        <v>2220</v>
      </c>
      <c r="AQ36" s="436" t="s">
        <v>2145</v>
      </c>
      <c r="AR36" s="367" t="s">
        <v>195</v>
      </c>
      <c r="AS36" s="372"/>
      <c r="AT36" s="371"/>
      <c r="BE36" s="2"/>
    </row>
    <row r="37" spans="1:57" ht="72">
      <c r="A37" s="4" t="s">
        <v>2069</v>
      </c>
      <c r="B37" s="320" t="s">
        <v>2037</v>
      </c>
      <c r="C37" s="413">
        <v>0.107</v>
      </c>
      <c r="D37" s="416"/>
      <c r="E37" s="413">
        <v>8.8999999999999996E-2</v>
      </c>
      <c r="F37" s="413">
        <v>7.0999999999999994E-2</v>
      </c>
      <c r="G37" s="413">
        <v>0.11899999999999999</v>
      </c>
      <c r="H37" s="413">
        <v>0.123</v>
      </c>
      <c r="I37" s="416"/>
      <c r="J37" s="416"/>
      <c r="K37" s="413">
        <v>0.10100000000000001</v>
      </c>
      <c r="L37" s="413">
        <v>8.3000000000000004E-2</v>
      </c>
      <c r="M37" s="417"/>
      <c r="N37" s="310" t="s">
        <v>213</v>
      </c>
      <c r="O37" s="311" t="s">
        <v>226</v>
      </c>
      <c r="P37" s="305"/>
      <c r="Q37" s="3"/>
      <c r="R37" s="3"/>
      <c r="U37" s="3"/>
      <c r="V37" s="4" t="s">
        <v>2069</v>
      </c>
      <c r="W37" s="320" t="s">
        <v>2037</v>
      </c>
      <c r="X37" s="30">
        <f>$F$37/C37</f>
        <v>0.66355140186915884</v>
      </c>
      <c r="Y37" s="30" t="e">
        <f t="shared" ref="Y37:AA37" si="64">$F$37/D37</f>
        <v>#DIV/0!</v>
      </c>
      <c r="Z37" s="30">
        <f t="shared" si="64"/>
        <v>0.797752808988764</v>
      </c>
      <c r="AA37" s="30">
        <f t="shared" si="64"/>
        <v>1</v>
      </c>
      <c r="AB37" s="30">
        <f>$L$37/G37</f>
        <v>0.69747899159663873</v>
      </c>
      <c r="AC37" s="30">
        <f t="shared" ref="AC37:AG37" si="65">$L$37/H37</f>
        <v>0.67479674796747968</v>
      </c>
      <c r="AD37" s="30" t="e">
        <f t="shared" si="65"/>
        <v>#DIV/0!</v>
      </c>
      <c r="AE37" s="30" t="e">
        <f t="shared" si="65"/>
        <v>#DIV/0!</v>
      </c>
      <c r="AF37" s="30">
        <f t="shared" si="65"/>
        <v>0.82178217821782173</v>
      </c>
      <c r="AG37" s="30">
        <f t="shared" si="65"/>
        <v>1</v>
      </c>
      <c r="AI37" s="4" t="s">
        <v>2069</v>
      </c>
      <c r="AJ37" s="354" t="s">
        <v>2095</v>
      </c>
      <c r="AM37" s="321" t="s">
        <v>2071</v>
      </c>
      <c r="AN37" s="364" t="s">
        <v>2139</v>
      </c>
      <c r="AO37" s="365" t="s">
        <v>2144</v>
      </c>
      <c r="AP37" s="366" t="s">
        <v>2220</v>
      </c>
      <c r="AQ37" s="436" t="s">
        <v>2145</v>
      </c>
      <c r="AR37" s="367" t="s">
        <v>2148</v>
      </c>
      <c r="AS37" s="375"/>
      <c r="AT37" s="375"/>
      <c r="BE37" s="2"/>
    </row>
    <row r="38" spans="1:57" ht="36">
      <c r="A38" s="4" t="s">
        <v>2070</v>
      </c>
      <c r="B38" s="320" t="s">
        <v>2041</v>
      </c>
      <c r="C38" s="413">
        <v>0.105</v>
      </c>
      <c r="D38" s="416"/>
      <c r="E38" s="413">
        <v>8.6999999999999994E-2</v>
      </c>
      <c r="F38" s="413">
        <v>6.8999999999999992E-2</v>
      </c>
      <c r="G38" s="413">
        <v>0.11700000000000001</v>
      </c>
      <c r="H38" s="413">
        <v>0.121</v>
      </c>
      <c r="I38" s="416"/>
      <c r="J38" s="416"/>
      <c r="K38" s="413">
        <v>9.9000000000000005E-2</v>
      </c>
      <c r="L38" s="413">
        <v>8.1000000000000003E-2</v>
      </c>
      <c r="M38" s="418"/>
      <c r="N38" s="310" t="s">
        <v>213</v>
      </c>
      <c r="O38" s="311" t="s">
        <v>230</v>
      </c>
      <c r="P38" s="305"/>
      <c r="Q38" s="3"/>
      <c r="R38" s="3"/>
      <c r="U38" s="3"/>
      <c r="V38" s="4" t="s">
        <v>2070</v>
      </c>
      <c r="W38" s="320" t="s">
        <v>2041</v>
      </c>
      <c r="X38" s="30">
        <f>$F$38/C38</f>
        <v>0.65714285714285714</v>
      </c>
      <c r="Y38" s="30" t="e">
        <f t="shared" ref="Y38:AA38" si="66">$F$38/D38</f>
        <v>#DIV/0!</v>
      </c>
      <c r="Z38" s="30">
        <f t="shared" si="66"/>
        <v>0.79310344827586199</v>
      </c>
      <c r="AA38" s="30">
        <f t="shared" si="66"/>
        <v>1</v>
      </c>
      <c r="AB38" s="30">
        <f>$L$38/G38</f>
        <v>0.69230769230769229</v>
      </c>
      <c r="AC38" s="30">
        <f t="shared" ref="AC38:AG38" si="67">$L$38/H38</f>
        <v>0.66942148760330578</v>
      </c>
      <c r="AD38" s="30" t="e">
        <f t="shared" si="67"/>
        <v>#DIV/0!</v>
      </c>
      <c r="AE38" s="30" t="e">
        <f t="shared" si="67"/>
        <v>#DIV/0!</v>
      </c>
      <c r="AF38" s="30">
        <f t="shared" si="67"/>
        <v>0.81818181818181812</v>
      </c>
      <c r="AG38" s="30">
        <f t="shared" si="67"/>
        <v>1</v>
      </c>
      <c r="AI38" s="4" t="s">
        <v>2070</v>
      </c>
      <c r="AJ38" s="354" t="s">
        <v>2095</v>
      </c>
      <c r="AM38" s="363" t="s">
        <v>2072</v>
      </c>
      <c r="AN38" s="364" t="s">
        <v>2140</v>
      </c>
      <c r="AO38" s="373" t="s">
        <v>2146</v>
      </c>
      <c r="AP38" s="374" t="s">
        <v>2147</v>
      </c>
      <c r="AQ38" s="369" t="s">
        <v>236</v>
      </c>
      <c r="AR38" s="440" t="s">
        <v>2148</v>
      </c>
      <c r="AS38" s="441"/>
      <c r="AT38" s="442"/>
      <c r="BE38" s="2"/>
    </row>
    <row r="39" spans="1:57" ht="36.75" thickBot="1">
      <c r="A39" s="4" t="s">
        <v>2071</v>
      </c>
      <c r="B39" s="320" t="s">
        <v>2043</v>
      </c>
      <c r="C39" s="413">
        <v>0.104</v>
      </c>
      <c r="D39" s="416"/>
      <c r="E39" s="413">
        <v>8.5999999999999993E-2</v>
      </c>
      <c r="F39" s="413">
        <v>6.8999999999999992E-2</v>
      </c>
      <c r="G39" s="413">
        <v>0.11600000000000001</v>
      </c>
      <c r="H39" s="413">
        <v>0.12</v>
      </c>
      <c r="I39" s="416"/>
      <c r="J39" s="416"/>
      <c r="K39" s="413">
        <v>9.8000000000000004E-2</v>
      </c>
      <c r="L39" s="413">
        <v>8.1000000000000003E-2</v>
      </c>
      <c r="M39" s="418"/>
      <c r="N39" s="310" t="s">
        <v>213</v>
      </c>
      <c r="O39" s="311" t="s">
        <v>226</v>
      </c>
      <c r="P39" s="305"/>
      <c r="Q39" s="3"/>
      <c r="V39" s="321" t="s">
        <v>2071</v>
      </c>
      <c r="W39" s="320" t="s">
        <v>2043</v>
      </c>
      <c r="X39" s="30">
        <f>$F$39/C39</f>
        <v>0.66346153846153844</v>
      </c>
      <c r="Y39" s="30" t="e">
        <f t="shared" ref="Y39:AA39" si="68">$F$39/D39</f>
        <v>#DIV/0!</v>
      </c>
      <c r="Z39" s="30">
        <f t="shared" si="68"/>
        <v>0.80232558139534882</v>
      </c>
      <c r="AA39" s="30">
        <f t="shared" si="68"/>
        <v>1</v>
      </c>
      <c r="AB39" s="30">
        <f>$L$39/G39</f>
        <v>0.69827586206896552</v>
      </c>
      <c r="AC39" s="30">
        <f t="shared" ref="AC39:AG39" si="69">$L$39/H39</f>
        <v>0.67500000000000004</v>
      </c>
      <c r="AD39" s="30" t="e">
        <f t="shared" si="69"/>
        <v>#DIV/0!</v>
      </c>
      <c r="AE39" s="30" t="e">
        <f t="shared" si="69"/>
        <v>#DIV/0!</v>
      </c>
      <c r="AF39" s="30">
        <f t="shared" si="69"/>
        <v>0.82653061224489799</v>
      </c>
      <c r="AG39" s="30">
        <f t="shared" si="69"/>
        <v>1</v>
      </c>
      <c r="AI39" s="323" t="s">
        <v>2071</v>
      </c>
      <c r="AJ39" s="355" t="s">
        <v>2095</v>
      </c>
      <c r="AM39" s="376" t="s">
        <v>2074</v>
      </c>
      <c r="AN39" s="377" t="s">
        <v>2141</v>
      </c>
      <c r="AO39" s="373" t="s">
        <v>2146</v>
      </c>
      <c r="AP39" s="374" t="s">
        <v>2147</v>
      </c>
      <c r="AQ39" s="369" t="s">
        <v>236</v>
      </c>
      <c r="AR39" s="440" t="s">
        <v>2148</v>
      </c>
      <c r="AS39" s="441"/>
      <c r="AT39" s="442"/>
      <c r="BE39" s="2"/>
    </row>
    <row r="40" spans="1:57" ht="36">
      <c r="A40" s="321" t="s">
        <v>2090</v>
      </c>
      <c r="B40" s="320" t="s">
        <v>2073</v>
      </c>
      <c r="C40" s="422"/>
      <c r="D40" s="423"/>
      <c r="E40" s="423"/>
      <c r="F40" s="423"/>
      <c r="G40" s="424"/>
      <c r="H40" s="424"/>
      <c r="I40" s="424"/>
      <c r="J40" s="424"/>
      <c r="K40" s="424"/>
      <c r="L40" s="424"/>
      <c r="M40" s="312">
        <v>5.0999999999999997E-2</v>
      </c>
      <c r="N40" s="310" t="s">
        <v>2091</v>
      </c>
      <c r="O40" s="311" t="s">
        <v>226</v>
      </c>
      <c r="P40" s="305"/>
      <c r="V40" s="322" t="s">
        <v>2090</v>
      </c>
      <c r="W40" s="319" t="s">
        <v>2073</v>
      </c>
      <c r="X40" s="30" t="e">
        <f>$F$40/C40</f>
        <v>#DIV/0!</v>
      </c>
      <c r="Y40" s="30" t="e">
        <f t="shared" ref="Y40:AA40" si="70">$F$40/D40</f>
        <v>#DIV/0!</v>
      </c>
      <c r="Z40" s="30" t="e">
        <f t="shared" si="70"/>
        <v>#DIV/0!</v>
      </c>
      <c r="AA40" s="30" t="e">
        <f t="shared" si="70"/>
        <v>#DIV/0!</v>
      </c>
      <c r="AB40" s="30" t="e">
        <f>$L$40/G40</f>
        <v>#DIV/0!</v>
      </c>
      <c r="AC40" s="30" t="e">
        <f t="shared" ref="AC40:AG40" si="71">$L$40/H40</f>
        <v>#DIV/0!</v>
      </c>
      <c r="AD40" s="30" t="e">
        <f t="shared" si="71"/>
        <v>#DIV/0!</v>
      </c>
      <c r="AE40" s="30" t="e">
        <f t="shared" si="71"/>
        <v>#DIV/0!</v>
      </c>
      <c r="AF40" s="30" t="e">
        <f t="shared" si="71"/>
        <v>#DIV/0!</v>
      </c>
      <c r="AG40" s="30" t="e">
        <f t="shared" si="71"/>
        <v>#DIV/0!</v>
      </c>
      <c r="AI40" s="433"/>
      <c r="AJ40" s="435"/>
      <c r="AM40" s="8" t="s">
        <v>2076</v>
      </c>
      <c r="AN40" s="378" t="s">
        <v>2142</v>
      </c>
      <c r="AO40" s="373" t="s">
        <v>2146</v>
      </c>
      <c r="AP40" s="374" t="s">
        <v>2147</v>
      </c>
      <c r="AQ40" s="369" t="s">
        <v>236</v>
      </c>
      <c r="AR40" s="440" t="s">
        <v>2148</v>
      </c>
      <c r="AS40" s="441"/>
      <c r="AT40" s="442"/>
      <c r="BE40" s="2"/>
    </row>
    <row r="41" spans="1:57" ht="36.75" thickBot="1">
      <c r="A41" s="322" t="s">
        <v>2092</v>
      </c>
      <c r="B41" s="319" t="s">
        <v>2075</v>
      </c>
      <c r="C41" s="422"/>
      <c r="D41" s="423"/>
      <c r="E41" s="423"/>
      <c r="F41" s="423"/>
      <c r="G41" s="424"/>
      <c r="H41" s="424"/>
      <c r="I41" s="424"/>
      <c r="J41" s="424"/>
      <c r="K41" s="424"/>
      <c r="L41" s="424"/>
      <c r="M41" s="312">
        <v>5.0999999999999997E-2</v>
      </c>
      <c r="N41" s="310" t="s">
        <v>2091</v>
      </c>
      <c r="O41" s="315" t="s">
        <v>230</v>
      </c>
      <c r="P41" s="305"/>
      <c r="V41" s="323" t="s">
        <v>2092</v>
      </c>
      <c r="W41" s="324" t="s">
        <v>2075</v>
      </c>
      <c r="X41" s="313" t="e">
        <f>$F$41/C41</f>
        <v>#DIV/0!</v>
      </c>
      <c r="Y41" s="313" t="e">
        <f t="shared" ref="Y41:AA41" si="72">$F$41/D41</f>
        <v>#DIV/0!</v>
      </c>
      <c r="Z41" s="313" t="e">
        <f t="shared" si="72"/>
        <v>#DIV/0!</v>
      </c>
      <c r="AA41" s="313" t="e">
        <f t="shared" si="72"/>
        <v>#DIV/0!</v>
      </c>
      <c r="AB41" s="313" t="e">
        <f>$L$41/G41</f>
        <v>#DIV/0!</v>
      </c>
      <c r="AC41" s="313" t="e">
        <f t="shared" ref="AC41:AG41" si="73">$L$41/H41</f>
        <v>#DIV/0!</v>
      </c>
      <c r="AD41" s="313" t="e">
        <f t="shared" si="73"/>
        <v>#DIV/0!</v>
      </c>
      <c r="AE41" s="313" t="e">
        <f t="shared" si="73"/>
        <v>#DIV/0!</v>
      </c>
      <c r="AF41" s="313" t="e">
        <f t="shared" si="73"/>
        <v>#DIV/0!</v>
      </c>
      <c r="AG41" s="313" t="e">
        <f t="shared" si="73"/>
        <v>#DIV/0!</v>
      </c>
      <c r="AI41" s="433"/>
      <c r="AJ41" s="435"/>
      <c r="AM41" s="12" t="s">
        <v>2078</v>
      </c>
      <c r="AN41" s="443" t="s">
        <v>2143</v>
      </c>
      <c r="AO41" s="5" t="s">
        <v>2146</v>
      </c>
      <c r="AP41" s="5" t="s">
        <v>2147</v>
      </c>
      <c r="AQ41" s="5" t="s">
        <v>236</v>
      </c>
      <c r="AR41" s="442" t="s">
        <v>2148</v>
      </c>
      <c r="AS41" s="441"/>
      <c r="AT41" s="442"/>
      <c r="BE41" s="2"/>
    </row>
    <row r="42" spans="1:57" ht="24">
      <c r="A42" s="323" t="s">
        <v>2093</v>
      </c>
      <c r="B42" s="324" t="s">
        <v>2077</v>
      </c>
      <c r="C42" s="422"/>
      <c r="D42" s="423"/>
      <c r="E42" s="423"/>
      <c r="F42" s="423"/>
      <c r="G42" s="425"/>
      <c r="H42" s="425"/>
      <c r="I42" s="425"/>
      <c r="J42" s="425"/>
      <c r="K42" s="425"/>
      <c r="L42" s="425"/>
      <c r="M42" s="312">
        <v>5.0999999999999997E-2</v>
      </c>
      <c r="N42" s="310" t="s">
        <v>2091</v>
      </c>
      <c r="O42" s="308" t="s">
        <v>235</v>
      </c>
      <c r="P42" s="305"/>
      <c r="V42" s="325" t="s">
        <v>2093</v>
      </c>
      <c r="W42" s="326" t="s">
        <v>2077</v>
      </c>
      <c r="X42" s="306" t="e">
        <f>$F$42/C42</f>
        <v>#DIV/0!</v>
      </c>
      <c r="Y42" s="306" t="e">
        <f t="shared" ref="Y42:AA42" si="74">$F$42/D42</f>
        <v>#DIV/0!</v>
      </c>
      <c r="Z42" s="306" t="e">
        <f t="shared" si="74"/>
        <v>#DIV/0!</v>
      </c>
      <c r="AA42" s="306" t="e">
        <f t="shared" si="74"/>
        <v>#DIV/0!</v>
      </c>
      <c r="AB42" s="306" t="e">
        <f>$L$42/G42</f>
        <v>#DIV/0!</v>
      </c>
      <c r="AC42" s="306" t="e">
        <f t="shared" ref="AC42:AG42" si="75">$L$42/H42</f>
        <v>#DIV/0!</v>
      </c>
      <c r="AD42" s="306" t="e">
        <f t="shared" si="75"/>
        <v>#DIV/0!</v>
      </c>
      <c r="AE42" s="306" t="e">
        <f t="shared" si="75"/>
        <v>#DIV/0!</v>
      </c>
      <c r="AF42" s="306" t="e">
        <f t="shared" si="75"/>
        <v>#DIV/0!</v>
      </c>
      <c r="AG42" s="306" t="e">
        <f t="shared" si="75"/>
        <v>#DIV/0!</v>
      </c>
      <c r="AI42" s="429"/>
      <c r="AJ42" s="435"/>
      <c r="AM42" s="429"/>
      <c r="AN42" s="437"/>
      <c r="AO42" s="314"/>
      <c r="AP42" s="314"/>
      <c r="AQ42" s="314"/>
      <c r="AR42" s="314"/>
      <c r="AS42" s="438"/>
      <c r="AT42" s="438"/>
      <c r="BE42" s="2"/>
    </row>
    <row r="43" spans="1:57" ht="24.75" thickBot="1">
      <c r="A43" s="345" t="s">
        <v>2094</v>
      </c>
      <c r="B43" s="346" t="s">
        <v>2079</v>
      </c>
      <c r="C43" s="426"/>
      <c r="D43" s="427"/>
      <c r="E43" s="427"/>
      <c r="F43" s="427"/>
      <c r="G43" s="428"/>
      <c r="H43" s="428"/>
      <c r="I43" s="428"/>
      <c r="J43" s="428"/>
      <c r="K43" s="428"/>
      <c r="L43" s="428"/>
      <c r="M43" s="434">
        <v>5.0999999999999997E-2</v>
      </c>
      <c r="N43" s="317" t="s">
        <v>2091</v>
      </c>
      <c r="O43" s="316" t="s">
        <v>235</v>
      </c>
      <c r="P43" s="305"/>
      <c r="V43" s="345" t="s">
        <v>2094</v>
      </c>
      <c r="W43" s="346" t="s">
        <v>2079</v>
      </c>
      <c r="X43" s="31" t="e">
        <f>$F$43/C43</f>
        <v>#DIV/0!</v>
      </c>
      <c r="Y43" s="31" t="e">
        <f t="shared" ref="Y43:AA43" si="76">$F$43/D43</f>
        <v>#DIV/0!</v>
      </c>
      <c r="Z43" s="31" t="e">
        <f t="shared" si="76"/>
        <v>#DIV/0!</v>
      </c>
      <c r="AA43" s="31" t="e">
        <f t="shared" si="76"/>
        <v>#DIV/0!</v>
      </c>
      <c r="AB43" s="31" t="e">
        <f>$L$43/G43</f>
        <v>#DIV/0!</v>
      </c>
      <c r="AC43" s="31" t="e">
        <f t="shared" ref="AC43:AG43" si="77">$L$43/H43</f>
        <v>#DIV/0!</v>
      </c>
      <c r="AD43" s="31" t="e">
        <f t="shared" si="77"/>
        <v>#DIV/0!</v>
      </c>
      <c r="AE43" s="31" t="e">
        <f t="shared" si="77"/>
        <v>#DIV/0!</v>
      </c>
      <c r="AF43" s="31" t="e">
        <f t="shared" si="77"/>
        <v>#DIV/0!</v>
      </c>
      <c r="AG43" s="31" t="e">
        <f t="shared" si="77"/>
        <v>#DIV/0!</v>
      </c>
      <c r="AI43" s="429"/>
      <c r="AJ43" s="435"/>
      <c r="AM43" s="429"/>
      <c r="AN43" s="437"/>
      <c r="AO43" s="314"/>
      <c r="AP43" s="314"/>
      <c r="AQ43" s="314"/>
      <c r="AR43" s="314"/>
      <c r="AS43" s="438"/>
      <c r="AT43" s="438"/>
      <c r="BE43" s="2"/>
    </row>
    <row r="44" spans="1:57">
      <c r="A44" s="429"/>
      <c r="B44" s="430"/>
      <c r="C44" s="305"/>
      <c r="D44" s="305"/>
      <c r="E44" s="305"/>
      <c r="F44" s="305"/>
      <c r="G44" s="431"/>
      <c r="H44" s="431"/>
      <c r="I44" s="431"/>
      <c r="J44" s="431"/>
      <c r="K44" s="431"/>
      <c r="L44" s="431"/>
      <c r="M44" s="431"/>
      <c r="N44" s="314"/>
      <c r="O44" s="314"/>
      <c r="P44" s="305"/>
      <c r="V44" s="429"/>
      <c r="W44" s="430"/>
      <c r="X44" s="305"/>
      <c r="Y44" s="305"/>
      <c r="Z44" s="305"/>
      <c r="AA44" s="305"/>
      <c r="AB44" s="305"/>
      <c r="AC44" s="305"/>
      <c r="AD44" s="305"/>
      <c r="AE44" s="305"/>
      <c r="AF44" s="305"/>
      <c r="AG44" s="305"/>
      <c r="AI44" s="429"/>
      <c r="AJ44" s="435"/>
      <c r="AM44" s="429"/>
      <c r="AN44" s="437"/>
      <c r="AO44" s="314"/>
      <c r="AP44" s="314"/>
      <c r="AQ44" s="314"/>
      <c r="AR44" s="314"/>
      <c r="AS44" s="438"/>
      <c r="AT44" s="438"/>
      <c r="BE44" s="2"/>
    </row>
    <row r="45" spans="1:57" ht="24">
      <c r="A45" s="429"/>
      <c r="B45" s="430"/>
      <c r="C45" s="305" t="s">
        <v>193</v>
      </c>
      <c r="D45" s="305" t="s">
        <v>215</v>
      </c>
      <c r="E45" s="305" t="s">
        <v>216</v>
      </c>
      <c r="F45" s="305" t="s">
        <v>217</v>
      </c>
      <c r="G45" s="431"/>
      <c r="H45" s="431"/>
      <c r="I45" s="431"/>
      <c r="J45" s="431"/>
      <c r="K45" s="431"/>
      <c r="L45" s="431"/>
      <c r="M45" s="431"/>
      <c r="N45" s="314"/>
      <c r="O45" s="314"/>
      <c r="P45" s="305"/>
      <c r="V45" s="429"/>
      <c r="W45" s="430"/>
      <c r="X45" s="305"/>
      <c r="Y45" s="305"/>
      <c r="Z45" s="305"/>
      <c r="AA45" s="305"/>
      <c r="AB45" s="305"/>
      <c r="AC45" s="305"/>
      <c r="AD45" s="305"/>
      <c r="AE45" s="305"/>
      <c r="AF45" s="305"/>
      <c r="AG45" s="305"/>
      <c r="AI45" s="429"/>
      <c r="AJ45" s="435"/>
      <c r="AM45" s="429"/>
      <c r="AN45" s="437"/>
      <c r="AO45" s="314"/>
      <c r="AP45" s="314"/>
      <c r="AQ45" s="314"/>
      <c r="AR45" s="314"/>
      <c r="AS45" s="438"/>
      <c r="AT45" s="438"/>
      <c r="BE45" s="2"/>
    </row>
    <row r="46" spans="1:57" ht="14.25" thickBot="1">
      <c r="A46" s="429"/>
      <c r="B46" s="430"/>
      <c r="C46" s="305"/>
      <c r="D46" s="305"/>
      <c r="E46" s="305"/>
      <c r="F46" s="305"/>
      <c r="G46" s="431"/>
      <c r="H46" s="431"/>
      <c r="I46" s="431"/>
      <c r="J46" s="431"/>
      <c r="K46" s="431"/>
      <c r="L46" s="431"/>
      <c r="M46" s="431"/>
      <c r="N46" s="314"/>
      <c r="O46" s="314"/>
      <c r="P46" s="305"/>
      <c r="V46" s="429" t="s">
        <v>2229</v>
      </c>
      <c r="W46" s="430"/>
      <c r="X46" s="305"/>
      <c r="Y46" s="305"/>
      <c r="Z46" s="305"/>
      <c r="AA46" s="305"/>
      <c r="AB46" s="305"/>
      <c r="AC46" s="305"/>
      <c r="AD46" s="305"/>
      <c r="AE46" s="305"/>
      <c r="AF46" s="305"/>
      <c r="AG46" s="305"/>
      <c r="AI46" s="429"/>
      <c r="AJ46" s="435"/>
      <c r="AM46" s="429"/>
      <c r="AN46" s="437"/>
      <c r="AO46" s="314"/>
      <c r="AP46" s="314"/>
      <c r="AQ46" s="314"/>
      <c r="AR46" s="314"/>
      <c r="AS46" s="438"/>
      <c r="AT46" s="438"/>
      <c r="BE46" s="2"/>
    </row>
    <row r="47" spans="1:57" ht="14.25" customHeight="1" thickBot="1">
      <c r="A47" s="429" t="s">
        <v>2167</v>
      </c>
      <c r="B47" s="430"/>
      <c r="C47" s="305"/>
      <c r="D47" s="305"/>
      <c r="E47" s="305"/>
      <c r="F47" s="305"/>
      <c r="G47" s="431"/>
      <c r="H47" s="431"/>
      <c r="I47" s="431"/>
      <c r="J47" s="431"/>
      <c r="K47" s="431"/>
      <c r="L47" s="431"/>
      <c r="M47" s="431"/>
      <c r="N47" s="314"/>
      <c r="O47" s="314"/>
      <c r="P47" s="305"/>
      <c r="V47" s="941" t="s">
        <v>205</v>
      </c>
      <c r="W47" s="944" t="s">
        <v>206</v>
      </c>
      <c r="X47" s="949" t="s">
        <v>2231</v>
      </c>
      <c r="Y47" s="950"/>
      <c r="Z47" s="477"/>
      <c r="AA47" s="478"/>
      <c r="AB47" s="478"/>
      <c r="AC47" s="478"/>
      <c r="AD47" s="478"/>
      <c r="AE47" s="478"/>
      <c r="AF47" s="478"/>
      <c r="AG47" s="478"/>
      <c r="AI47" s="429"/>
      <c r="AJ47" s="435"/>
      <c r="AM47" s="429"/>
      <c r="AN47" s="437"/>
      <c r="AO47" s="314"/>
      <c r="AP47" s="314"/>
      <c r="AQ47" s="314"/>
      <c r="AR47" s="314"/>
      <c r="AS47" s="438"/>
      <c r="AT47" s="438"/>
      <c r="BE47" s="2"/>
    </row>
    <row r="48" spans="1:57" ht="60" customHeight="1">
      <c r="A48" s="447" t="s">
        <v>2166</v>
      </c>
      <c r="B48" s="448" t="s">
        <v>206</v>
      </c>
      <c r="C48" s="951" t="s">
        <v>211</v>
      </c>
      <c r="D48" s="951"/>
      <c r="E48" s="951"/>
      <c r="F48" s="951"/>
      <c r="G48" s="951"/>
      <c r="H48" s="951"/>
      <c r="I48" s="951"/>
      <c r="J48" s="431"/>
      <c r="K48" s="431"/>
      <c r="L48" s="431"/>
      <c r="M48" s="431"/>
      <c r="N48" s="314"/>
      <c r="O48" s="314"/>
      <c r="P48" s="305"/>
      <c r="V48" s="942"/>
      <c r="W48" s="945"/>
      <c r="X48" s="947" t="s">
        <v>2230</v>
      </c>
      <c r="Y48" s="948"/>
      <c r="Z48" s="479"/>
      <c r="AA48" s="480"/>
      <c r="AB48" s="480"/>
      <c r="AC48" s="480"/>
      <c r="AD48" s="480"/>
      <c r="AE48" s="480"/>
      <c r="AF48" s="480"/>
      <c r="AG48" s="480"/>
      <c r="AI48" s="429"/>
      <c r="AJ48" s="435"/>
      <c r="AM48" s="429"/>
      <c r="AN48" s="433"/>
      <c r="AO48" s="314"/>
      <c r="AP48" s="314"/>
      <c r="AQ48" s="314"/>
      <c r="AR48" s="429"/>
      <c r="AS48" s="439"/>
      <c r="AT48" s="439"/>
      <c r="BE48" s="2"/>
    </row>
    <row r="49" spans="1:57" ht="24.75" thickBot="1">
      <c r="A49" s="447"/>
      <c r="B49" s="448"/>
      <c r="C49" s="19" t="s">
        <v>2005</v>
      </c>
      <c r="D49" s="19" t="s">
        <v>2003</v>
      </c>
      <c r="E49" s="19" t="s">
        <v>2004</v>
      </c>
      <c r="F49" s="19" t="s">
        <v>2006</v>
      </c>
      <c r="G49" s="309" t="s">
        <v>216</v>
      </c>
      <c r="H49" s="309" t="s">
        <v>217</v>
      </c>
      <c r="I49" s="309" t="s">
        <v>224</v>
      </c>
      <c r="J49" s="431"/>
      <c r="K49" s="431"/>
      <c r="L49" s="431"/>
      <c r="M49" s="431"/>
      <c r="N49" s="314"/>
      <c r="O49" s="314"/>
      <c r="P49" s="305"/>
      <c r="V49" s="943"/>
      <c r="W49" s="946"/>
      <c r="X49" s="347" t="s">
        <v>219</v>
      </c>
      <c r="Y49" s="472" t="s">
        <v>2006</v>
      </c>
      <c r="Z49" s="474"/>
      <c r="AA49" s="475"/>
      <c r="AB49" s="475"/>
      <c r="AC49" s="475"/>
      <c r="AI49" s="429"/>
      <c r="AJ49" s="435"/>
      <c r="AM49" s="432"/>
      <c r="AN49" s="433"/>
      <c r="AO49" s="314"/>
      <c r="AP49" s="314"/>
      <c r="AQ49" s="314"/>
      <c r="AR49" s="429"/>
      <c r="AS49" s="439"/>
      <c r="AT49" s="439"/>
      <c r="BE49" s="2"/>
    </row>
    <row r="50" spans="1:57" ht="14.25" thickBot="1">
      <c r="A50" s="447" t="s">
        <v>2010</v>
      </c>
      <c r="B50" s="448" t="s">
        <v>2011</v>
      </c>
      <c r="C50" s="19">
        <v>0.44600000000000001</v>
      </c>
      <c r="D50" s="19">
        <v>0.45600000000000002</v>
      </c>
      <c r="E50" s="19">
        <v>0.43099999999999999</v>
      </c>
      <c r="F50" s="19">
        <v>0.441</v>
      </c>
      <c r="G50" s="309">
        <v>0.376</v>
      </c>
      <c r="H50" s="309">
        <v>0.30199999999999999</v>
      </c>
      <c r="I50" s="309"/>
      <c r="J50" s="431"/>
      <c r="K50" s="431"/>
      <c r="L50" s="431"/>
      <c r="M50" s="431"/>
      <c r="N50" s="314"/>
      <c r="O50" s="314"/>
      <c r="V50" s="322" t="s">
        <v>2010</v>
      </c>
      <c r="W50" s="319" t="s">
        <v>2011</v>
      </c>
      <c r="X50" s="306">
        <f>F50/D50</f>
        <v>0.96710526315789469</v>
      </c>
      <c r="Y50" s="473">
        <f>F50/F50</f>
        <v>1</v>
      </c>
      <c r="Z50" s="476"/>
      <c r="AA50" s="305"/>
      <c r="AB50" s="305"/>
      <c r="AC50" s="305"/>
      <c r="AI50" s="429"/>
      <c r="AJ50" s="435"/>
      <c r="AM50" s="432"/>
      <c r="AN50" s="433"/>
      <c r="AO50" s="314"/>
      <c r="AP50" s="314"/>
      <c r="AQ50" s="314"/>
      <c r="AR50" s="429"/>
      <c r="AS50" s="439"/>
      <c r="AT50" s="439"/>
      <c r="BE50" s="2"/>
    </row>
    <row r="51" spans="1:57" ht="14.25" thickBot="1">
      <c r="A51" s="447" t="s">
        <v>2012</v>
      </c>
      <c r="B51" s="448" t="s">
        <v>2013</v>
      </c>
      <c r="C51" s="19">
        <v>0.372</v>
      </c>
      <c r="D51" s="19">
        <v>0.38200000000000001</v>
      </c>
      <c r="E51" s="19">
        <v>0.35699999999999998</v>
      </c>
      <c r="F51" s="19">
        <v>0.36699999999999999</v>
      </c>
      <c r="G51" s="309">
        <v>0.30199999999999999</v>
      </c>
      <c r="H51" s="309">
        <v>0.248</v>
      </c>
      <c r="I51" s="309"/>
      <c r="J51" s="431"/>
      <c r="K51" s="431"/>
      <c r="L51" s="431"/>
      <c r="M51" s="431"/>
      <c r="N51" s="314"/>
      <c r="O51" s="314"/>
      <c r="V51" s="4" t="s">
        <v>2012</v>
      </c>
      <c r="W51" s="320" t="s">
        <v>2013</v>
      </c>
      <c r="X51" s="306">
        <f t="shared" ref="X51:X88" si="78">F51/D51</f>
        <v>0.96073298429319365</v>
      </c>
      <c r="Y51" s="473">
        <f t="shared" ref="Y51:Y88" si="79">F51/F51</f>
        <v>1</v>
      </c>
      <c r="Z51" s="476"/>
      <c r="AA51" s="305"/>
      <c r="AB51" s="305"/>
      <c r="AC51" s="305"/>
      <c r="AI51" s="429"/>
      <c r="AJ51" s="435"/>
      <c r="AM51" s="433"/>
      <c r="AN51" s="433"/>
      <c r="AO51" s="314"/>
      <c r="AP51" s="314"/>
      <c r="AQ51" s="314"/>
      <c r="AR51" s="429"/>
      <c r="AS51" s="439"/>
      <c r="AT51" s="439"/>
      <c r="BE51" s="2"/>
    </row>
    <row r="52" spans="1:57" ht="14.25" thickBot="1">
      <c r="A52" s="447" t="s">
        <v>2014</v>
      </c>
      <c r="B52" s="448" t="s">
        <v>2015</v>
      </c>
      <c r="C52" s="19">
        <v>0.44600000000000001</v>
      </c>
      <c r="D52" s="19">
        <v>0.45600000000000002</v>
      </c>
      <c r="E52" s="19">
        <v>0.43099999999999999</v>
      </c>
      <c r="F52" s="19">
        <v>0.441</v>
      </c>
      <c r="G52" s="309">
        <v>0.376</v>
      </c>
      <c r="H52" s="309">
        <v>0.30199999999999999</v>
      </c>
      <c r="I52" s="309"/>
      <c r="J52" s="431"/>
      <c r="K52" s="431"/>
      <c r="L52" s="431"/>
      <c r="M52" s="431"/>
      <c r="N52" s="314"/>
      <c r="O52" s="314"/>
      <c r="V52" s="4" t="s">
        <v>2014</v>
      </c>
      <c r="W52" s="320" t="s">
        <v>2015</v>
      </c>
      <c r="X52" s="306">
        <f t="shared" si="78"/>
        <v>0.96710526315789469</v>
      </c>
      <c r="Y52" s="473">
        <f t="shared" si="79"/>
        <v>1</v>
      </c>
      <c r="Z52" s="476"/>
      <c r="AA52" s="305"/>
      <c r="AB52" s="305"/>
      <c r="AC52" s="305"/>
      <c r="AI52" s="429"/>
      <c r="AJ52" s="435"/>
      <c r="AM52" s="433"/>
      <c r="AN52" s="433"/>
      <c r="AO52" s="314"/>
      <c r="AP52" s="314"/>
      <c r="AQ52" s="314"/>
      <c r="AR52" s="429"/>
      <c r="AS52" s="439"/>
      <c r="AT52" s="439"/>
      <c r="BE52" s="2"/>
    </row>
    <row r="53" spans="1:57" ht="14.25" thickBot="1">
      <c r="A53" s="447" t="s">
        <v>2016</v>
      </c>
      <c r="B53" s="448" t="s">
        <v>2017</v>
      </c>
      <c r="C53" s="5">
        <v>0.441</v>
      </c>
      <c r="D53" s="5">
        <v>0.42099999999999999</v>
      </c>
      <c r="E53" s="5">
        <v>0.39600000000000002</v>
      </c>
      <c r="F53" s="5">
        <v>0.40600000000000003</v>
      </c>
      <c r="G53" s="5">
        <v>0.34100000000000003</v>
      </c>
      <c r="H53" s="5">
        <v>0.27700000000000002</v>
      </c>
      <c r="I53" s="5"/>
      <c r="J53" s="314"/>
      <c r="K53" s="314"/>
      <c r="L53" s="314"/>
      <c r="M53" s="314"/>
      <c r="N53" s="314"/>
      <c r="O53" s="314"/>
      <c r="V53" s="4" t="s">
        <v>2016</v>
      </c>
      <c r="W53" s="320" t="s">
        <v>2017</v>
      </c>
      <c r="X53" s="306">
        <f t="shared" si="78"/>
        <v>0.96437054631828989</v>
      </c>
      <c r="Y53" s="473">
        <f t="shared" si="79"/>
        <v>1</v>
      </c>
      <c r="Z53" s="476"/>
      <c r="AA53" s="305"/>
      <c r="AB53" s="305"/>
      <c r="AC53" s="305"/>
      <c r="AM53" s="433"/>
      <c r="AN53" s="433"/>
      <c r="AO53" s="314"/>
      <c r="AP53" s="314"/>
      <c r="AQ53" s="314"/>
      <c r="AR53" s="429"/>
      <c r="AS53" s="439"/>
      <c r="AT53" s="439"/>
      <c r="BE53" s="2"/>
    </row>
    <row r="54" spans="1:57" ht="14.25" thickBot="1">
      <c r="A54" s="449" t="s">
        <v>2018</v>
      </c>
      <c r="B54" s="450" t="s">
        <v>2019</v>
      </c>
      <c r="C54" s="5">
        <v>0.252</v>
      </c>
      <c r="D54" s="5">
        <v>0.26200000000000001</v>
      </c>
      <c r="E54" s="5"/>
      <c r="F54" s="5"/>
      <c r="G54" s="5">
        <v>0.191</v>
      </c>
      <c r="H54" s="5">
        <v>0.16700000000000001</v>
      </c>
      <c r="I54" s="5"/>
      <c r="J54" s="314"/>
      <c r="K54" s="314"/>
      <c r="L54" s="314"/>
      <c r="M54" s="314"/>
      <c r="N54" s="314"/>
      <c r="O54" s="314"/>
      <c r="V54" s="4" t="s">
        <v>2018</v>
      </c>
      <c r="W54" s="320" t="s">
        <v>2019</v>
      </c>
      <c r="X54" s="306">
        <f t="shared" si="78"/>
        <v>0</v>
      </c>
      <c r="Y54" s="473" t="e">
        <f t="shared" si="79"/>
        <v>#DIV/0!</v>
      </c>
      <c r="Z54" s="476"/>
      <c r="AA54" s="305"/>
      <c r="AB54" s="305"/>
      <c r="AC54" s="305"/>
      <c r="AM54" s="433"/>
      <c r="AN54" s="433"/>
      <c r="AO54" s="314"/>
      <c r="AP54" s="314"/>
      <c r="AQ54" s="314"/>
      <c r="AR54" s="429"/>
      <c r="AS54" s="439"/>
      <c r="AT54" s="439"/>
      <c r="BE54" s="2"/>
    </row>
    <row r="55" spans="1:57" ht="14.25" thickBot="1">
      <c r="A55" s="449" t="s">
        <v>2020</v>
      </c>
      <c r="B55" s="450" t="s">
        <v>2021</v>
      </c>
      <c r="C55" s="5">
        <v>9.2999999999999999E-2</v>
      </c>
      <c r="D55" s="5">
        <v>9.7000000000000003E-2</v>
      </c>
      <c r="E55" s="5">
        <v>9.1999999999999998E-2</v>
      </c>
      <c r="F55" s="5">
        <v>9.6000000000000002E-2</v>
      </c>
      <c r="G55" s="5">
        <v>7.9000000000000001E-2</v>
      </c>
      <c r="H55" s="5">
        <v>6.7000000000000004E-2</v>
      </c>
      <c r="I55" s="5"/>
      <c r="J55" s="314"/>
      <c r="K55" s="314"/>
      <c r="L55" s="314"/>
      <c r="M55" s="314"/>
      <c r="N55" s="314"/>
      <c r="O55" s="314"/>
      <c r="V55" s="4" t="s">
        <v>2020</v>
      </c>
      <c r="W55" s="320" t="s">
        <v>2021</v>
      </c>
      <c r="X55" s="306">
        <f t="shared" si="78"/>
        <v>0.98969072164948457</v>
      </c>
      <c r="Y55" s="473">
        <f t="shared" si="79"/>
        <v>1</v>
      </c>
      <c r="Z55" s="476"/>
      <c r="AA55" s="305"/>
      <c r="AB55" s="305"/>
      <c r="AC55" s="305"/>
      <c r="BE55" s="2"/>
    </row>
    <row r="56" spans="1:57" ht="14.25" thickBot="1">
      <c r="A56" s="450" t="s">
        <v>2022</v>
      </c>
      <c r="B56" s="450" t="s">
        <v>2023</v>
      </c>
      <c r="C56" s="5">
        <v>0.186</v>
      </c>
      <c r="D56" s="5">
        <v>0.193</v>
      </c>
      <c r="E56" s="5"/>
      <c r="F56" s="5"/>
      <c r="G56" s="5">
        <v>0.16500000000000001</v>
      </c>
      <c r="H56" s="5">
        <v>0.14199999999999999</v>
      </c>
      <c r="I56" s="5"/>
      <c r="J56" s="314"/>
      <c r="K56" s="314"/>
      <c r="L56" s="314"/>
      <c r="M56" s="314"/>
      <c r="N56" s="314"/>
      <c r="O56" s="314"/>
      <c r="V56" s="4" t="s">
        <v>2022</v>
      </c>
      <c r="W56" s="320" t="s">
        <v>2023</v>
      </c>
      <c r="X56" s="306">
        <f t="shared" si="78"/>
        <v>0</v>
      </c>
      <c r="Y56" s="473" t="e">
        <f t="shared" si="79"/>
        <v>#DIV/0!</v>
      </c>
      <c r="Z56" s="476"/>
      <c r="AA56" s="305"/>
      <c r="AB56" s="305"/>
      <c r="AC56" s="305"/>
      <c r="BE56" s="2"/>
    </row>
    <row r="57" spans="1:57" ht="14.25" thickBot="1">
      <c r="A57" s="450" t="s">
        <v>2080</v>
      </c>
      <c r="B57" s="450" t="s">
        <v>2025</v>
      </c>
      <c r="C57" s="5">
        <v>0.186</v>
      </c>
      <c r="D57" s="5">
        <v>0.193</v>
      </c>
      <c r="E57" s="5"/>
      <c r="F57" s="5"/>
      <c r="G57" s="5">
        <v>0.16500000000000001</v>
      </c>
      <c r="H57" s="5">
        <v>0.14199999999999999</v>
      </c>
      <c r="I57" s="5"/>
      <c r="J57" s="314"/>
      <c r="K57" s="314"/>
      <c r="L57" s="314"/>
      <c r="M57" s="314"/>
      <c r="N57" s="314"/>
      <c r="O57" s="314"/>
      <c r="V57" s="4" t="s">
        <v>2080</v>
      </c>
      <c r="W57" s="320" t="s">
        <v>2025</v>
      </c>
      <c r="X57" s="306">
        <f t="shared" si="78"/>
        <v>0</v>
      </c>
      <c r="Y57" s="473" t="e">
        <f t="shared" si="79"/>
        <v>#DIV/0!</v>
      </c>
      <c r="Z57" s="476"/>
      <c r="AA57" s="305"/>
      <c r="AB57" s="305"/>
      <c r="AC57" s="305"/>
      <c r="BE57" s="2"/>
    </row>
    <row r="58" spans="1:57" ht="14.25" thickBot="1">
      <c r="A58" s="450" t="s">
        <v>2026</v>
      </c>
      <c r="B58" s="450" t="s">
        <v>2027</v>
      </c>
      <c r="C58" s="5">
        <v>0.16400000000000001</v>
      </c>
      <c r="D58" s="5">
        <v>0.17100000000000001</v>
      </c>
      <c r="E58" s="5">
        <v>0.16200000000000001</v>
      </c>
      <c r="F58" s="5">
        <v>0.16900000000000001</v>
      </c>
      <c r="G58" s="5">
        <v>0.14299999999999999</v>
      </c>
      <c r="H58" s="5">
        <v>0.126</v>
      </c>
      <c r="I58" s="5"/>
      <c r="J58" s="314"/>
      <c r="K58" s="314"/>
      <c r="L58" s="314"/>
      <c r="M58" s="314"/>
      <c r="N58" s="314"/>
      <c r="O58" s="314"/>
      <c r="V58" s="4" t="s">
        <v>2026</v>
      </c>
      <c r="W58" s="320" t="s">
        <v>2027</v>
      </c>
      <c r="X58" s="306">
        <f t="shared" si="78"/>
        <v>0.98830409356725146</v>
      </c>
      <c r="Y58" s="473">
        <f t="shared" si="79"/>
        <v>1</v>
      </c>
      <c r="Z58" s="476"/>
      <c r="AA58" s="305"/>
      <c r="AB58" s="305"/>
      <c r="AC58" s="305"/>
      <c r="BE58" s="2"/>
    </row>
    <row r="59" spans="1:57" ht="14.25" thickBot="1">
      <c r="A59" s="450" t="s">
        <v>2028</v>
      </c>
      <c r="B59" s="450" t="s">
        <v>2029</v>
      </c>
      <c r="C59" s="5">
        <v>0.16400000000000001</v>
      </c>
      <c r="D59" s="5">
        <v>0.17100000000000001</v>
      </c>
      <c r="E59" s="5">
        <v>0.16</v>
      </c>
      <c r="F59" s="5">
        <v>0.16700000000000001</v>
      </c>
      <c r="G59" s="5">
        <v>0.124</v>
      </c>
      <c r="H59" s="5">
        <v>0.106</v>
      </c>
      <c r="I59" s="5"/>
      <c r="J59" s="314"/>
      <c r="K59" s="314"/>
      <c r="L59" s="314"/>
      <c r="M59" s="314"/>
      <c r="N59" s="314"/>
      <c r="O59" s="314"/>
      <c r="V59" s="4" t="s">
        <v>2028</v>
      </c>
      <c r="W59" s="320" t="s">
        <v>2029</v>
      </c>
      <c r="X59" s="306">
        <f t="shared" si="78"/>
        <v>0.97660818713450293</v>
      </c>
      <c r="Y59" s="473">
        <f t="shared" si="79"/>
        <v>1</v>
      </c>
      <c r="Z59" s="476"/>
      <c r="AA59" s="305"/>
      <c r="AB59" s="305"/>
      <c r="AC59" s="305"/>
      <c r="BE59" s="2"/>
    </row>
    <row r="60" spans="1:57" ht="14.25" thickBot="1">
      <c r="A60" s="441" t="s">
        <v>2030</v>
      </c>
      <c r="B60" s="441" t="s">
        <v>2031</v>
      </c>
      <c r="C60" s="441">
        <v>0.16400000000000001</v>
      </c>
      <c r="D60" s="441">
        <v>0.17100000000000001</v>
      </c>
      <c r="E60" s="441">
        <v>0.16</v>
      </c>
      <c r="F60" s="441">
        <v>0.16700000000000001</v>
      </c>
      <c r="G60" s="441">
        <v>0.124</v>
      </c>
      <c r="H60" s="441">
        <v>0.106</v>
      </c>
      <c r="I60" s="441"/>
      <c r="V60" s="4" t="s">
        <v>2030</v>
      </c>
      <c r="W60" s="320" t="s">
        <v>2031</v>
      </c>
      <c r="X60" s="306">
        <f t="shared" si="78"/>
        <v>0.97660818713450293</v>
      </c>
      <c r="Y60" s="473">
        <f t="shared" si="79"/>
        <v>1</v>
      </c>
      <c r="Z60" s="476"/>
      <c r="AA60" s="305"/>
      <c r="AB60" s="305"/>
      <c r="AC60" s="305"/>
    </row>
    <row r="61" spans="1:57" ht="14.25" thickBot="1">
      <c r="A61" s="441" t="s">
        <v>2081</v>
      </c>
      <c r="B61" s="441" t="s">
        <v>2033</v>
      </c>
      <c r="C61" s="441">
        <v>0.16400000000000001</v>
      </c>
      <c r="D61" s="441">
        <v>0.17100000000000001</v>
      </c>
      <c r="E61" s="441">
        <v>0.16</v>
      </c>
      <c r="F61" s="441">
        <v>0.16700000000000001</v>
      </c>
      <c r="G61" s="441">
        <v>0.124</v>
      </c>
      <c r="H61" s="441">
        <v>0.126</v>
      </c>
      <c r="I61" s="441"/>
      <c r="V61" s="4" t="s">
        <v>2081</v>
      </c>
      <c r="W61" s="320" t="s">
        <v>2033</v>
      </c>
      <c r="X61" s="306">
        <f t="shared" si="78"/>
        <v>0.97660818713450293</v>
      </c>
      <c r="Y61" s="473">
        <f t="shared" si="79"/>
        <v>1</v>
      </c>
      <c r="Z61" s="476"/>
      <c r="AA61" s="305"/>
      <c r="AB61" s="305"/>
      <c r="AC61" s="305"/>
    </row>
    <row r="62" spans="1:57" ht="14.25" thickBot="1">
      <c r="A62" s="441" t="s">
        <v>2082</v>
      </c>
      <c r="B62" s="441" t="s">
        <v>2035</v>
      </c>
      <c r="C62" s="441">
        <v>0.115</v>
      </c>
      <c r="D62" s="441">
        <v>0.11899999999999999</v>
      </c>
      <c r="E62" s="441">
        <v>0.113</v>
      </c>
      <c r="F62" s="441">
        <v>0.11700000000000001</v>
      </c>
      <c r="G62" s="441">
        <v>9.8000000000000004E-2</v>
      </c>
      <c r="H62" s="441">
        <v>8.1000000000000003E-2</v>
      </c>
      <c r="I62" s="441"/>
      <c r="V62" s="4" t="s">
        <v>2082</v>
      </c>
      <c r="W62" s="320" t="s">
        <v>2035</v>
      </c>
      <c r="X62" s="306">
        <f t="shared" si="78"/>
        <v>0.98319327731092443</v>
      </c>
      <c r="Y62" s="473">
        <f t="shared" si="79"/>
        <v>1</v>
      </c>
      <c r="Z62" s="476"/>
      <c r="AA62" s="305"/>
      <c r="AB62" s="305"/>
      <c r="AC62" s="305"/>
    </row>
    <row r="63" spans="1:57" ht="14.25" thickBot="1">
      <c r="A63" s="441" t="s">
        <v>2036</v>
      </c>
      <c r="B63" s="441" t="s">
        <v>2037</v>
      </c>
      <c r="C63" s="441">
        <v>0.115</v>
      </c>
      <c r="D63" s="441">
        <v>0.11899999999999999</v>
      </c>
      <c r="E63" s="441">
        <v>0.113</v>
      </c>
      <c r="F63" s="441">
        <v>0.11700000000000001</v>
      </c>
      <c r="G63" s="441">
        <v>9.8000000000000004E-2</v>
      </c>
      <c r="H63" s="441">
        <v>8.1000000000000003E-2</v>
      </c>
      <c r="I63" s="441"/>
      <c r="V63" s="4" t="s">
        <v>2036</v>
      </c>
      <c r="W63" s="320" t="s">
        <v>2037</v>
      </c>
      <c r="X63" s="306">
        <f t="shared" si="78"/>
        <v>0.98319327731092443</v>
      </c>
      <c r="Y63" s="473">
        <f t="shared" si="79"/>
        <v>1</v>
      </c>
      <c r="Z63" s="476"/>
      <c r="AA63" s="305"/>
      <c r="AB63" s="305"/>
      <c r="AC63" s="305"/>
    </row>
    <row r="64" spans="1:57" ht="14.25" thickBot="1">
      <c r="A64" s="441" t="s">
        <v>2083</v>
      </c>
      <c r="B64" s="441" t="s">
        <v>2039</v>
      </c>
      <c r="C64" s="441">
        <v>0.115</v>
      </c>
      <c r="D64" s="441">
        <v>0.11899999999999999</v>
      </c>
      <c r="E64" s="441">
        <v>0.113</v>
      </c>
      <c r="F64" s="441">
        <v>0.11700000000000001</v>
      </c>
      <c r="G64" s="441">
        <v>9.8000000000000004E-2</v>
      </c>
      <c r="H64" s="441">
        <v>8.1000000000000003E-2</v>
      </c>
      <c r="I64" s="441"/>
      <c r="V64" s="4" t="s">
        <v>2083</v>
      </c>
      <c r="W64" s="320" t="s">
        <v>2039</v>
      </c>
      <c r="X64" s="306">
        <f t="shared" si="78"/>
        <v>0.98319327731092443</v>
      </c>
      <c r="Y64" s="473">
        <f t="shared" si="79"/>
        <v>1</v>
      </c>
      <c r="Z64" s="476"/>
      <c r="AA64" s="305"/>
      <c r="AB64" s="305"/>
      <c r="AC64" s="305"/>
    </row>
    <row r="65" spans="1:29" ht="14.25" thickBot="1">
      <c r="A65" s="441" t="s">
        <v>2040</v>
      </c>
      <c r="B65" s="441" t="s">
        <v>2041</v>
      </c>
      <c r="C65" s="441">
        <v>0.108</v>
      </c>
      <c r="D65" s="441">
        <v>0.112</v>
      </c>
      <c r="E65" s="441">
        <v>0.106</v>
      </c>
      <c r="F65" s="441">
        <v>0.11</v>
      </c>
      <c r="G65" s="441">
        <v>9.0999999999999998E-2</v>
      </c>
      <c r="H65" s="441">
        <v>7.4999999999999997E-2</v>
      </c>
      <c r="I65" s="441"/>
      <c r="V65" s="4" t="s">
        <v>2040</v>
      </c>
      <c r="W65" s="320" t="s">
        <v>2041</v>
      </c>
      <c r="X65" s="306">
        <f t="shared" si="78"/>
        <v>0.9821428571428571</v>
      </c>
      <c r="Y65" s="473">
        <f t="shared" si="79"/>
        <v>1</v>
      </c>
      <c r="Z65" s="476"/>
      <c r="AA65" s="305"/>
      <c r="AB65" s="305"/>
      <c r="AC65" s="305"/>
    </row>
    <row r="66" spans="1:29" ht="14.25" thickBot="1">
      <c r="A66" s="441" t="s">
        <v>2042</v>
      </c>
      <c r="B66" s="441" t="s">
        <v>2043</v>
      </c>
      <c r="C66" s="441">
        <v>0.105</v>
      </c>
      <c r="D66" s="441">
        <v>0.109</v>
      </c>
      <c r="E66" s="441">
        <v>0.10299999999999999</v>
      </c>
      <c r="F66" s="441">
        <v>0.107</v>
      </c>
      <c r="G66" s="441">
        <v>8.7999999999999995E-2</v>
      </c>
      <c r="H66" s="441">
        <v>7.3999999999999996E-2</v>
      </c>
      <c r="I66" s="441"/>
      <c r="V66" s="4" t="s">
        <v>2042</v>
      </c>
      <c r="W66" s="320" t="s">
        <v>2043</v>
      </c>
      <c r="X66" s="306">
        <f t="shared" si="78"/>
        <v>0.98165137614678899</v>
      </c>
      <c r="Y66" s="473">
        <f t="shared" si="79"/>
        <v>1</v>
      </c>
      <c r="Z66" s="476"/>
      <c r="AA66" s="305"/>
      <c r="AB66" s="305"/>
      <c r="AC66" s="305"/>
    </row>
    <row r="67" spans="1:29" ht="14.25" thickBot="1">
      <c r="A67" s="441" t="s">
        <v>2084</v>
      </c>
      <c r="B67" s="441" t="s">
        <v>2045</v>
      </c>
      <c r="C67" s="441">
        <v>0.115</v>
      </c>
      <c r="D67" s="441">
        <v>0.11899999999999999</v>
      </c>
      <c r="E67" s="441"/>
      <c r="F67" s="441"/>
      <c r="G67" s="441">
        <v>9.8000000000000004E-2</v>
      </c>
      <c r="H67" s="441">
        <v>8.1000000000000003E-2</v>
      </c>
      <c r="I67" s="441"/>
      <c r="V67" s="4" t="s">
        <v>2084</v>
      </c>
      <c r="W67" s="320" t="s">
        <v>2045</v>
      </c>
      <c r="X67" s="306">
        <f t="shared" si="78"/>
        <v>0</v>
      </c>
      <c r="Y67" s="473" t="e">
        <f t="shared" si="79"/>
        <v>#DIV/0!</v>
      </c>
      <c r="Z67" s="476"/>
      <c r="AA67" s="305"/>
      <c r="AB67" s="305"/>
      <c r="AC67" s="305"/>
    </row>
    <row r="68" spans="1:29" ht="14.25" thickBot="1">
      <c r="A68" s="441" t="s">
        <v>2085</v>
      </c>
      <c r="B68" s="441" t="s">
        <v>2047</v>
      </c>
      <c r="C68" s="441">
        <v>0.115</v>
      </c>
      <c r="D68" s="441">
        <v>0.11899999999999999</v>
      </c>
      <c r="E68" s="441">
        <v>0.113</v>
      </c>
      <c r="F68" s="441">
        <v>0.11700000000000001</v>
      </c>
      <c r="G68" s="441">
        <v>9.8000000000000004E-2</v>
      </c>
      <c r="H68" s="441">
        <v>8.1000000000000003E-2</v>
      </c>
      <c r="I68" s="441"/>
      <c r="V68" s="4" t="s">
        <v>2085</v>
      </c>
      <c r="W68" s="320" t="s">
        <v>2047</v>
      </c>
      <c r="X68" s="306">
        <f t="shared" si="78"/>
        <v>0.98319327731092443</v>
      </c>
      <c r="Y68" s="473">
        <f t="shared" si="79"/>
        <v>1</v>
      </c>
      <c r="Z68" s="476"/>
      <c r="AA68" s="305"/>
      <c r="AB68" s="305"/>
      <c r="AC68" s="305"/>
    </row>
    <row r="69" spans="1:29" ht="14.25" thickBot="1">
      <c r="A69" s="441" t="s">
        <v>2086</v>
      </c>
      <c r="B69" s="441" t="s">
        <v>2049</v>
      </c>
      <c r="C69" s="441">
        <v>0.16300000000000001</v>
      </c>
      <c r="D69" s="441">
        <v>0.16900000000000001</v>
      </c>
      <c r="E69" s="441">
        <v>0.16</v>
      </c>
      <c r="F69" s="441">
        <v>0.16600000000000001</v>
      </c>
      <c r="G69" s="441">
        <v>0.14399999999999999</v>
      </c>
      <c r="H69" s="441">
        <v>0.121</v>
      </c>
      <c r="I69" s="441"/>
      <c r="V69" s="4" t="s">
        <v>2086</v>
      </c>
      <c r="W69" s="320" t="s">
        <v>2049</v>
      </c>
      <c r="X69" s="306">
        <f t="shared" si="78"/>
        <v>0.98224852071005919</v>
      </c>
      <c r="Y69" s="473">
        <f t="shared" si="79"/>
        <v>1</v>
      </c>
      <c r="Z69" s="476"/>
      <c r="AA69" s="305"/>
      <c r="AB69" s="305"/>
      <c r="AC69" s="305"/>
    </row>
    <row r="70" spans="1:29" ht="14.25" thickBot="1">
      <c r="A70" s="441" t="s">
        <v>2087</v>
      </c>
      <c r="B70" s="441" t="s">
        <v>2049</v>
      </c>
      <c r="C70" s="441">
        <v>0.16300000000000001</v>
      </c>
      <c r="D70" s="441">
        <v>0.16900000000000001</v>
      </c>
      <c r="E70" s="441">
        <v>0.16</v>
      </c>
      <c r="F70" s="441">
        <v>0.16600000000000001</v>
      </c>
      <c r="G70" s="441">
        <v>0.14399999999999999</v>
      </c>
      <c r="H70" s="441">
        <v>0.121</v>
      </c>
      <c r="I70" s="441"/>
      <c r="V70" s="4" t="s">
        <v>2087</v>
      </c>
      <c r="W70" s="320" t="s">
        <v>2049</v>
      </c>
      <c r="X70" s="306">
        <f t="shared" si="78"/>
        <v>0.98224852071005919</v>
      </c>
      <c r="Y70" s="473">
        <f t="shared" si="79"/>
        <v>1</v>
      </c>
      <c r="Z70" s="476"/>
      <c r="AA70" s="305"/>
      <c r="AB70" s="305"/>
      <c r="AC70" s="305"/>
    </row>
    <row r="71" spans="1:29" ht="14.25" thickBot="1">
      <c r="A71" s="441" t="s">
        <v>2088</v>
      </c>
      <c r="B71" s="441" t="s">
        <v>2049</v>
      </c>
      <c r="C71" s="441">
        <v>0.22700000000000001</v>
      </c>
      <c r="D71" s="441">
        <v>0.23300000000000001</v>
      </c>
      <c r="E71" s="441">
        <v>0.224</v>
      </c>
      <c r="F71" s="441">
        <v>0.23</v>
      </c>
      <c r="G71" s="441">
        <v>0.20799999999999999</v>
      </c>
      <c r="H71" s="441">
        <v>0.16800000000000001</v>
      </c>
      <c r="I71" s="441"/>
      <c r="V71" s="4" t="s">
        <v>2088</v>
      </c>
      <c r="W71" s="320" t="s">
        <v>2049</v>
      </c>
      <c r="X71" s="306">
        <f t="shared" si="78"/>
        <v>0.98712446351931327</v>
      </c>
      <c r="Y71" s="473">
        <f t="shared" si="79"/>
        <v>1</v>
      </c>
      <c r="Z71" s="476"/>
      <c r="AA71" s="305"/>
      <c r="AB71" s="305"/>
      <c r="AC71" s="305"/>
    </row>
    <row r="72" spans="1:29" ht="14.25" thickBot="1">
      <c r="A72" s="441" t="s">
        <v>2052</v>
      </c>
      <c r="B72" s="441" t="s">
        <v>2053</v>
      </c>
      <c r="C72" s="441">
        <v>0.152</v>
      </c>
      <c r="D72" s="441">
        <v>0.158</v>
      </c>
      <c r="E72" s="441">
        <v>0.14899999999999999</v>
      </c>
      <c r="F72" s="441">
        <v>0.155</v>
      </c>
      <c r="G72" s="441">
        <v>0.13900000000000001</v>
      </c>
      <c r="H72" s="441">
        <v>0.11700000000000001</v>
      </c>
      <c r="I72" s="441"/>
      <c r="V72" s="4" t="s">
        <v>2052</v>
      </c>
      <c r="W72" s="320" t="s">
        <v>2053</v>
      </c>
      <c r="X72" s="306">
        <f t="shared" si="78"/>
        <v>0.98101265822784811</v>
      </c>
      <c r="Y72" s="473">
        <f t="shared" si="79"/>
        <v>1</v>
      </c>
      <c r="Z72" s="476"/>
      <c r="AA72" s="305"/>
      <c r="AB72" s="305"/>
      <c r="AC72" s="305"/>
    </row>
    <row r="73" spans="1:29" ht="14.25" thickBot="1">
      <c r="A73" s="441" t="s">
        <v>2054</v>
      </c>
      <c r="B73" s="441" t="s">
        <v>2055</v>
      </c>
      <c r="C73" s="441">
        <v>0.19700000000000001</v>
      </c>
      <c r="D73" s="441">
        <v>0.20300000000000001</v>
      </c>
      <c r="E73" s="441">
        <v>0.19400000000000001</v>
      </c>
      <c r="F73" s="441">
        <v>0.2</v>
      </c>
      <c r="G73" s="441">
        <v>0.184</v>
      </c>
      <c r="H73" s="441">
        <v>0.15</v>
      </c>
      <c r="I73" s="441"/>
      <c r="V73" s="4" t="s">
        <v>2054</v>
      </c>
      <c r="W73" s="320" t="s">
        <v>2055</v>
      </c>
      <c r="X73" s="306">
        <f t="shared" si="78"/>
        <v>0.98522167487684731</v>
      </c>
      <c r="Y73" s="473">
        <f t="shared" si="79"/>
        <v>1</v>
      </c>
      <c r="Z73" s="476"/>
      <c r="AA73" s="305"/>
      <c r="AB73" s="305"/>
      <c r="AC73" s="305"/>
    </row>
    <row r="74" spans="1:29" ht="14.25" thickBot="1">
      <c r="A74" s="441" t="s">
        <v>2056</v>
      </c>
      <c r="B74" s="441" t="s">
        <v>2057</v>
      </c>
      <c r="C74" s="441">
        <v>0.155</v>
      </c>
      <c r="D74" s="441">
        <v>0.161</v>
      </c>
      <c r="E74" s="441">
        <v>0.152</v>
      </c>
      <c r="F74" s="441">
        <v>0.158</v>
      </c>
      <c r="G74" s="441">
        <v>0.14199999999999999</v>
      </c>
      <c r="H74" s="441">
        <v>0.11899999999999999</v>
      </c>
      <c r="I74" s="441"/>
      <c r="V74" s="4" t="s">
        <v>2056</v>
      </c>
      <c r="W74" s="320" t="s">
        <v>2057</v>
      </c>
      <c r="X74" s="306">
        <f t="shared" si="78"/>
        <v>0.98136645962732916</v>
      </c>
      <c r="Y74" s="473">
        <f t="shared" si="79"/>
        <v>1</v>
      </c>
      <c r="Z74" s="476"/>
      <c r="AA74" s="305"/>
      <c r="AB74" s="305"/>
      <c r="AC74" s="305"/>
    </row>
    <row r="75" spans="1:29" ht="14.25" thickBot="1">
      <c r="A75" s="441" t="s">
        <v>2058</v>
      </c>
      <c r="B75" s="441" t="s">
        <v>2059</v>
      </c>
      <c r="C75" s="441">
        <v>0.15</v>
      </c>
      <c r="D75" s="441">
        <v>0.156</v>
      </c>
      <c r="E75" s="441"/>
      <c r="F75" s="441"/>
      <c r="G75" s="441">
        <v>0.13900000000000001</v>
      </c>
      <c r="H75" s="441">
        <v>0.11700000000000001</v>
      </c>
      <c r="I75" s="441"/>
      <c r="V75" s="4" t="s">
        <v>2058</v>
      </c>
      <c r="W75" s="320" t="s">
        <v>2059</v>
      </c>
      <c r="X75" s="306">
        <f t="shared" si="78"/>
        <v>0</v>
      </c>
      <c r="Y75" s="473" t="e">
        <f t="shared" si="79"/>
        <v>#DIV/0!</v>
      </c>
      <c r="Z75" s="476"/>
      <c r="AA75" s="305"/>
      <c r="AB75" s="305"/>
      <c r="AC75" s="305"/>
    </row>
    <row r="76" spans="1:29" ht="14.25" thickBot="1">
      <c r="A76" s="441" t="s">
        <v>2060</v>
      </c>
      <c r="B76" s="441" t="s">
        <v>2061</v>
      </c>
      <c r="C76" s="441">
        <v>0.15</v>
      </c>
      <c r="D76" s="441">
        <v>0.156</v>
      </c>
      <c r="E76" s="441"/>
      <c r="F76" s="441"/>
      <c r="G76" s="441">
        <v>0.13900000000000001</v>
      </c>
      <c r="H76" s="441">
        <v>0.11700000000000001</v>
      </c>
      <c r="I76" s="441"/>
      <c r="V76" s="4" t="s">
        <v>2060</v>
      </c>
      <c r="W76" s="320" t="s">
        <v>2061</v>
      </c>
      <c r="X76" s="306">
        <f t="shared" si="78"/>
        <v>0</v>
      </c>
      <c r="Y76" s="473" t="e">
        <f t="shared" si="79"/>
        <v>#DIV/0!</v>
      </c>
      <c r="Z76" s="476"/>
      <c r="AA76" s="305"/>
      <c r="AB76" s="305"/>
      <c r="AC76" s="305"/>
    </row>
    <row r="77" spans="1:29" ht="14.25" thickBot="1">
      <c r="A77" s="441" t="s">
        <v>2062</v>
      </c>
      <c r="B77" s="441" t="s">
        <v>2063</v>
      </c>
      <c r="C77" s="441">
        <v>0.30499999999999999</v>
      </c>
      <c r="D77" s="441">
        <v>0.32</v>
      </c>
      <c r="E77" s="441">
        <v>0.30099999999999999</v>
      </c>
      <c r="F77" s="441">
        <v>0.316</v>
      </c>
      <c r="G77" s="441">
        <v>0.26200000000000001</v>
      </c>
      <c r="H77" s="441">
        <v>0.23499999999999999</v>
      </c>
      <c r="I77" s="441"/>
      <c r="V77" s="4" t="s">
        <v>2062</v>
      </c>
      <c r="W77" s="320" t="s">
        <v>2063</v>
      </c>
      <c r="X77" s="306">
        <f t="shared" si="78"/>
        <v>0.98750000000000004</v>
      </c>
      <c r="Y77" s="473">
        <f t="shared" si="79"/>
        <v>1</v>
      </c>
      <c r="Z77" s="476"/>
      <c r="AA77" s="305"/>
      <c r="AB77" s="305"/>
      <c r="AC77" s="305"/>
    </row>
    <row r="78" spans="1:29" ht="14.25" thickBot="1">
      <c r="A78" s="441" t="s">
        <v>2064</v>
      </c>
      <c r="B78" s="441" t="s">
        <v>2065</v>
      </c>
      <c r="C78" s="441">
        <v>0.28499999999999998</v>
      </c>
      <c r="D78" s="441">
        <v>0.3</v>
      </c>
      <c r="E78" s="441">
        <v>0.28100000000000003</v>
      </c>
      <c r="F78" s="441">
        <v>0.29599999999999999</v>
      </c>
      <c r="G78" s="441">
        <v>0.24199999999999999</v>
      </c>
      <c r="H78" s="441">
        <v>0.221</v>
      </c>
      <c r="I78" s="441"/>
      <c r="V78" s="4" t="s">
        <v>2064</v>
      </c>
      <c r="W78" s="320" t="s">
        <v>2065</v>
      </c>
      <c r="X78" s="306">
        <f t="shared" si="78"/>
        <v>0.98666666666666669</v>
      </c>
      <c r="Y78" s="473">
        <f t="shared" si="79"/>
        <v>1</v>
      </c>
      <c r="Z78" s="476"/>
      <c r="AA78" s="305"/>
      <c r="AB78" s="305"/>
      <c r="AC78" s="305"/>
    </row>
    <row r="79" spans="1:29" ht="14.25" thickBot="1">
      <c r="A79" s="441" t="s">
        <v>2089</v>
      </c>
      <c r="B79" s="441" t="s">
        <v>2021</v>
      </c>
      <c r="C79" s="441">
        <v>0.113</v>
      </c>
      <c r="D79" s="441">
        <v>0.11700000000000001</v>
      </c>
      <c r="E79" s="441"/>
      <c r="F79" s="441"/>
      <c r="G79" s="441">
        <v>9.6000000000000002E-2</v>
      </c>
      <c r="H79" s="441">
        <v>7.9000000000000001E-2</v>
      </c>
      <c r="I79" s="441"/>
      <c r="V79" s="4" t="s">
        <v>2089</v>
      </c>
      <c r="W79" s="320" t="s">
        <v>2021</v>
      </c>
      <c r="X79" s="306">
        <f t="shared" si="78"/>
        <v>0</v>
      </c>
      <c r="Y79" s="473" t="e">
        <f t="shared" si="79"/>
        <v>#DIV/0!</v>
      </c>
      <c r="Z79" s="476"/>
      <c r="AA79" s="305"/>
      <c r="AB79" s="305"/>
      <c r="AC79" s="305"/>
    </row>
    <row r="80" spans="1:29" ht="14.25" thickBot="1">
      <c r="A80" s="441" t="s">
        <v>2067</v>
      </c>
      <c r="B80" s="441" t="s">
        <v>2029</v>
      </c>
      <c r="C80" s="441">
        <v>0.151</v>
      </c>
      <c r="D80" s="441">
        <v>0.158</v>
      </c>
      <c r="E80" s="441"/>
      <c r="F80" s="441"/>
      <c r="G80" s="441">
        <v>0.125</v>
      </c>
      <c r="H80" s="441">
        <v>0.107</v>
      </c>
      <c r="I80" s="441"/>
      <c r="V80" s="4" t="s">
        <v>2067</v>
      </c>
      <c r="W80" s="320" t="s">
        <v>2029</v>
      </c>
      <c r="X80" s="306">
        <f t="shared" si="78"/>
        <v>0</v>
      </c>
      <c r="Y80" s="473" t="e">
        <f t="shared" si="79"/>
        <v>#DIV/0!</v>
      </c>
      <c r="Z80" s="476"/>
      <c r="AA80" s="305"/>
      <c r="AB80" s="305"/>
      <c r="AC80" s="305"/>
    </row>
    <row r="81" spans="1:29" ht="14.25" thickBot="1">
      <c r="A81" s="441" t="s">
        <v>2068</v>
      </c>
      <c r="B81" s="441" t="s">
        <v>2031</v>
      </c>
      <c r="C81" s="441">
        <v>0.151</v>
      </c>
      <c r="D81" s="441">
        <v>0.158</v>
      </c>
      <c r="E81" s="441"/>
      <c r="F81" s="441"/>
      <c r="G81" s="441">
        <v>0.125</v>
      </c>
      <c r="H81" s="441">
        <v>0.107</v>
      </c>
      <c r="I81" s="441"/>
      <c r="V81" s="4" t="s">
        <v>2068</v>
      </c>
      <c r="W81" s="320" t="s">
        <v>2031</v>
      </c>
      <c r="X81" s="306">
        <f t="shared" si="78"/>
        <v>0</v>
      </c>
      <c r="Y81" s="473" t="e">
        <f t="shared" si="79"/>
        <v>#DIV/0!</v>
      </c>
      <c r="Z81" s="476"/>
      <c r="AA81" s="305"/>
      <c r="AB81" s="305"/>
      <c r="AC81" s="305"/>
    </row>
    <row r="82" spans="1:29" ht="14.25" thickBot="1">
      <c r="A82" s="441" t="s">
        <v>2069</v>
      </c>
      <c r="B82" s="441" t="s">
        <v>2037</v>
      </c>
      <c r="C82" s="441">
        <v>0.11899999999999999</v>
      </c>
      <c r="D82" s="441">
        <v>0.123</v>
      </c>
      <c r="E82" s="441"/>
      <c r="F82" s="441"/>
      <c r="G82" s="441">
        <v>0.10100000000000001</v>
      </c>
      <c r="H82" s="441">
        <v>8.3000000000000004E-2</v>
      </c>
      <c r="I82" s="441"/>
      <c r="V82" s="4" t="s">
        <v>2069</v>
      </c>
      <c r="W82" s="320" t="s">
        <v>2037</v>
      </c>
      <c r="X82" s="306">
        <f t="shared" si="78"/>
        <v>0</v>
      </c>
      <c r="Y82" s="473" t="e">
        <f t="shared" si="79"/>
        <v>#DIV/0!</v>
      </c>
      <c r="Z82" s="476"/>
      <c r="AA82" s="305"/>
      <c r="AB82" s="305"/>
      <c r="AC82" s="305"/>
    </row>
    <row r="83" spans="1:29" ht="14.25" thickBot="1">
      <c r="A83" s="441" t="s">
        <v>2070</v>
      </c>
      <c r="B83" s="441" t="s">
        <v>2041</v>
      </c>
      <c r="C83" s="441">
        <v>0.11700000000000001</v>
      </c>
      <c r="D83" s="441">
        <v>0.121</v>
      </c>
      <c r="E83" s="441"/>
      <c r="F83" s="441"/>
      <c r="G83" s="441">
        <v>9.9000000000000005E-2</v>
      </c>
      <c r="H83" s="441">
        <v>8.1000000000000003E-2</v>
      </c>
      <c r="I83" s="441"/>
      <c r="V83" s="4" t="s">
        <v>2070</v>
      </c>
      <c r="W83" s="320" t="s">
        <v>2041</v>
      </c>
      <c r="X83" s="306">
        <f t="shared" si="78"/>
        <v>0</v>
      </c>
      <c r="Y83" s="473" t="e">
        <f t="shared" si="79"/>
        <v>#DIV/0!</v>
      </c>
      <c r="Z83" s="476"/>
      <c r="AA83" s="305"/>
      <c r="AB83" s="305"/>
      <c r="AC83" s="305"/>
    </row>
    <row r="84" spans="1:29" ht="14.25" thickBot="1">
      <c r="A84" s="441" t="s">
        <v>2071</v>
      </c>
      <c r="B84" s="441" t="s">
        <v>2043</v>
      </c>
      <c r="C84" s="441">
        <v>0.11600000000000001</v>
      </c>
      <c r="D84" s="441">
        <v>0.12</v>
      </c>
      <c r="E84" s="441"/>
      <c r="F84" s="441"/>
      <c r="G84" s="441">
        <v>9.8000000000000004E-2</v>
      </c>
      <c r="H84" s="441">
        <v>8.1000000000000003E-2</v>
      </c>
      <c r="I84" s="441"/>
      <c r="V84" s="321" t="s">
        <v>2071</v>
      </c>
      <c r="W84" s="320" t="s">
        <v>2043</v>
      </c>
      <c r="X84" s="306">
        <f t="shared" si="78"/>
        <v>0</v>
      </c>
      <c r="Y84" s="473" t="e">
        <f t="shared" si="79"/>
        <v>#DIV/0!</v>
      </c>
      <c r="Z84" s="476"/>
      <c r="AA84" s="305"/>
      <c r="AB84" s="305"/>
      <c r="AC84" s="305"/>
    </row>
    <row r="85" spans="1:29" ht="14.25" thickBot="1">
      <c r="A85" s="441" t="s">
        <v>2090</v>
      </c>
      <c r="B85" s="441" t="s">
        <v>2073</v>
      </c>
      <c r="C85" s="441"/>
      <c r="D85" s="441"/>
      <c r="E85" s="441"/>
      <c r="F85" s="441"/>
      <c r="G85" s="441"/>
      <c r="H85" s="441"/>
      <c r="I85" s="441">
        <v>5.0999999999999997E-2</v>
      </c>
      <c r="V85" s="322" t="s">
        <v>2090</v>
      </c>
      <c r="W85" s="319" t="s">
        <v>2073</v>
      </c>
      <c r="X85" s="306" t="e">
        <f t="shared" si="78"/>
        <v>#DIV/0!</v>
      </c>
      <c r="Y85" s="473" t="e">
        <f t="shared" si="79"/>
        <v>#DIV/0!</v>
      </c>
      <c r="Z85" s="476"/>
      <c r="AA85" s="305"/>
      <c r="AB85" s="305"/>
      <c r="AC85" s="305"/>
    </row>
    <row r="86" spans="1:29" ht="14.25" thickBot="1">
      <c r="A86" s="441" t="s">
        <v>2092</v>
      </c>
      <c r="B86" s="441" t="s">
        <v>2075</v>
      </c>
      <c r="C86" s="441"/>
      <c r="D86" s="441"/>
      <c r="E86" s="441"/>
      <c r="F86" s="441"/>
      <c r="G86" s="441"/>
      <c r="H86" s="441"/>
      <c r="I86" s="441">
        <v>5.0999999999999997E-2</v>
      </c>
      <c r="V86" s="323" t="s">
        <v>2092</v>
      </c>
      <c r="W86" s="324" t="s">
        <v>2075</v>
      </c>
      <c r="X86" s="306" t="e">
        <f t="shared" si="78"/>
        <v>#DIV/0!</v>
      </c>
      <c r="Y86" s="473" t="e">
        <f t="shared" si="79"/>
        <v>#DIV/0!</v>
      </c>
      <c r="Z86" s="476"/>
      <c r="AA86" s="305"/>
      <c r="AB86" s="305"/>
      <c r="AC86" s="305"/>
    </row>
    <row r="87" spans="1:29" ht="14.25" thickBot="1">
      <c r="A87" s="441" t="s">
        <v>2093</v>
      </c>
      <c r="B87" s="441" t="s">
        <v>2077</v>
      </c>
      <c r="C87" s="441"/>
      <c r="D87" s="441"/>
      <c r="E87" s="441"/>
      <c r="F87" s="441"/>
      <c r="G87" s="441"/>
      <c r="H87" s="441"/>
      <c r="I87" s="441">
        <v>5.0999999999999997E-2</v>
      </c>
      <c r="V87" s="325" t="s">
        <v>2093</v>
      </c>
      <c r="W87" s="326" t="s">
        <v>2077</v>
      </c>
      <c r="X87" s="306" t="e">
        <f t="shared" si="78"/>
        <v>#DIV/0!</v>
      </c>
      <c r="Y87" s="473" t="e">
        <f t="shared" si="79"/>
        <v>#DIV/0!</v>
      </c>
      <c r="Z87" s="476"/>
      <c r="AA87" s="305"/>
      <c r="AB87" s="305"/>
      <c r="AC87" s="305"/>
    </row>
    <row r="88" spans="1:29" ht="14.25" thickBot="1">
      <c r="A88" s="441" t="s">
        <v>2094</v>
      </c>
      <c r="B88" s="441" t="s">
        <v>2079</v>
      </c>
      <c r="C88" s="441"/>
      <c r="D88" s="441"/>
      <c r="E88" s="441"/>
      <c r="F88" s="441"/>
      <c r="G88" s="441"/>
      <c r="H88" s="441"/>
      <c r="I88" s="441">
        <v>5.0999999999999997E-2</v>
      </c>
      <c r="V88" s="345" t="s">
        <v>2094</v>
      </c>
      <c r="W88" s="346" t="s">
        <v>2079</v>
      </c>
      <c r="X88" s="306" t="e">
        <f t="shared" si="78"/>
        <v>#DIV/0!</v>
      </c>
      <c r="Y88" s="473" t="e">
        <f t="shared" si="79"/>
        <v>#DIV/0!</v>
      </c>
      <c r="Z88" s="476"/>
      <c r="AA88" s="305"/>
      <c r="AB88" s="305"/>
      <c r="AC88" s="305"/>
    </row>
  </sheetData>
  <mergeCells count="20">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 ref="V47:V49"/>
    <mergeCell ref="W47:W49"/>
    <mergeCell ref="X48:Y48"/>
    <mergeCell ref="X47:Y47"/>
    <mergeCell ref="C48:I48"/>
  </mergeCells>
  <phoneticPr fontId="6"/>
  <pageMargins left="0.70866141732283472" right="0.70866141732283472" top="0.74803149606299213" bottom="0.74803149606299213" header="0.31496062992125984" footer="0.31496062992125984"/>
  <pageSetup paperSize="9" scale="1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X55" sqref="X55"/>
    </sheetView>
  </sheetViews>
  <sheetFormatPr defaultRowHeight="13.5"/>
  <cols>
    <col min="1" max="1" width="16.75" customWidth="1"/>
    <col min="3" max="3" width="14.5" style="2" customWidth="1"/>
    <col min="4" max="4" width="14.5" style="2" bestFit="1" customWidth="1"/>
  </cols>
  <sheetData>
    <row r="1" spans="1:4" ht="14.25" thickBot="1">
      <c r="A1" s="1" t="s">
        <v>237</v>
      </c>
      <c r="C1" s="1" t="s">
        <v>238</v>
      </c>
    </row>
    <row r="2" spans="1:4" ht="14.25" thickBot="1">
      <c r="A2" s="6" t="s">
        <v>44</v>
      </c>
      <c r="C2" s="6" t="s">
        <v>44</v>
      </c>
      <c r="D2" s="7" t="s">
        <v>239</v>
      </c>
    </row>
    <row r="3" spans="1:4">
      <c r="A3" s="14" t="s">
        <v>240</v>
      </c>
      <c r="C3" s="8" t="s">
        <v>240</v>
      </c>
      <c r="D3" s="9" t="s">
        <v>241</v>
      </c>
    </row>
    <row r="4" spans="1:4">
      <c r="A4" s="10" t="s">
        <v>242</v>
      </c>
      <c r="C4" s="10" t="s">
        <v>240</v>
      </c>
      <c r="D4" s="11" t="s">
        <v>243</v>
      </c>
    </row>
    <row r="5" spans="1:4">
      <c r="A5" s="10" t="s">
        <v>244</v>
      </c>
      <c r="C5" s="10" t="s">
        <v>240</v>
      </c>
      <c r="D5" s="11" t="s">
        <v>245</v>
      </c>
    </row>
    <row r="6" spans="1:4">
      <c r="A6" s="10" t="s">
        <v>246</v>
      </c>
      <c r="C6" s="10" t="s">
        <v>240</v>
      </c>
      <c r="D6" s="11" t="s">
        <v>247</v>
      </c>
    </row>
    <row r="7" spans="1:4">
      <c r="A7" s="10" t="s">
        <v>248</v>
      </c>
      <c r="C7" s="10" t="s">
        <v>240</v>
      </c>
      <c r="D7" s="11" t="s">
        <v>249</v>
      </c>
    </row>
    <row r="8" spans="1:4">
      <c r="A8" s="10" t="s">
        <v>250</v>
      </c>
      <c r="C8" s="10" t="s">
        <v>240</v>
      </c>
      <c r="D8" s="11" t="s">
        <v>251</v>
      </c>
    </row>
    <row r="9" spans="1:4">
      <c r="A9" s="10" t="s">
        <v>252</v>
      </c>
      <c r="C9" s="10" t="s">
        <v>240</v>
      </c>
      <c r="D9" s="11" t="s">
        <v>253</v>
      </c>
    </row>
    <row r="10" spans="1:4">
      <c r="A10" s="10" t="s">
        <v>254</v>
      </c>
      <c r="C10" s="10" t="s">
        <v>240</v>
      </c>
      <c r="D10" s="11" t="s">
        <v>255</v>
      </c>
    </row>
    <row r="11" spans="1:4">
      <c r="A11" s="10" t="s">
        <v>256</v>
      </c>
      <c r="C11" s="10" t="s">
        <v>240</v>
      </c>
      <c r="D11" s="11" t="s">
        <v>257</v>
      </c>
    </row>
    <row r="12" spans="1:4">
      <c r="A12" s="10" t="s">
        <v>258</v>
      </c>
      <c r="C12" s="10" t="s">
        <v>240</v>
      </c>
      <c r="D12" s="11" t="s">
        <v>259</v>
      </c>
    </row>
    <row r="13" spans="1:4">
      <c r="A13" s="10" t="s">
        <v>260</v>
      </c>
      <c r="C13" s="10" t="s">
        <v>240</v>
      </c>
      <c r="D13" s="11" t="s">
        <v>261</v>
      </c>
    </row>
    <row r="14" spans="1:4">
      <c r="A14" s="10" t="s">
        <v>262</v>
      </c>
      <c r="C14" s="10" t="s">
        <v>240</v>
      </c>
      <c r="D14" s="11" t="s">
        <v>263</v>
      </c>
    </row>
    <row r="15" spans="1:4">
      <c r="A15" s="10" t="s">
        <v>47</v>
      </c>
      <c r="C15" s="10" t="s">
        <v>240</v>
      </c>
      <c r="D15" s="11" t="s">
        <v>264</v>
      </c>
    </row>
    <row r="16" spans="1:4">
      <c r="A16" s="10" t="s">
        <v>265</v>
      </c>
      <c r="C16" s="10" t="s">
        <v>240</v>
      </c>
      <c r="D16" s="11" t="s">
        <v>266</v>
      </c>
    </row>
    <row r="17" spans="1:4">
      <c r="A17" s="10" t="s">
        <v>267</v>
      </c>
      <c r="C17" s="10" t="s">
        <v>240</v>
      </c>
      <c r="D17" s="11" t="s">
        <v>268</v>
      </c>
    </row>
    <row r="18" spans="1:4">
      <c r="A18" s="10" t="s">
        <v>269</v>
      </c>
      <c r="C18" s="10" t="s">
        <v>240</v>
      </c>
      <c r="D18" s="11" t="s">
        <v>270</v>
      </c>
    </row>
    <row r="19" spans="1:4">
      <c r="A19" s="10" t="s">
        <v>271</v>
      </c>
      <c r="C19" s="10" t="s">
        <v>240</v>
      </c>
      <c r="D19" s="11" t="s">
        <v>272</v>
      </c>
    </row>
    <row r="20" spans="1:4">
      <c r="A20" s="10" t="s">
        <v>273</v>
      </c>
      <c r="C20" s="10" t="s">
        <v>240</v>
      </c>
      <c r="D20" s="11" t="s">
        <v>274</v>
      </c>
    </row>
    <row r="21" spans="1:4">
      <c r="A21" s="10" t="s">
        <v>275</v>
      </c>
      <c r="C21" s="10" t="s">
        <v>240</v>
      </c>
      <c r="D21" s="11" t="s">
        <v>276</v>
      </c>
    </row>
    <row r="22" spans="1:4">
      <c r="A22" s="10" t="s">
        <v>277</v>
      </c>
      <c r="C22" s="10" t="s">
        <v>240</v>
      </c>
      <c r="D22" s="11" t="s">
        <v>278</v>
      </c>
    </row>
    <row r="23" spans="1:4">
      <c r="A23" s="10" t="s">
        <v>279</v>
      </c>
      <c r="C23" s="10" t="s">
        <v>240</v>
      </c>
      <c r="D23" s="11" t="s">
        <v>280</v>
      </c>
    </row>
    <row r="24" spans="1:4">
      <c r="A24" s="10" t="s">
        <v>281</v>
      </c>
      <c r="C24" s="10" t="s">
        <v>240</v>
      </c>
      <c r="D24" s="11" t="s">
        <v>282</v>
      </c>
    </row>
    <row r="25" spans="1:4">
      <c r="A25" s="10" t="s">
        <v>283</v>
      </c>
      <c r="C25" s="10" t="s">
        <v>240</v>
      </c>
      <c r="D25" s="11" t="s">
        <v>284</v>
      </c>
    </row>
    <row r="26" spans="1:4">
      <c r="A26" s="10" t="s">
        <v>285</v>
      </c>
      <c r="C26" s="10" t="s">
        <v>240</v>
      </c>
      <c r="D26" s="11" t="s">
        <v>286</v>
      </c>
    </row>
    <row r="27" spans="1:4">
      <c r="A27" s="10" t="s">
        <v>287</v>
      </c>
      <c r="C27" s="10" t="s">
        <v>240</v>
      </c>
      <c r="D27" s="11" t="s">
        <v>288</v>
      </c>
    </row>
    <row r="28" spans="1:4">
      <c r="A28" s="10" t="s">
        <v>289</v>
      </c>
      <c r="C28" s="10" t="s">
        <v>240</v>
      </c>
      <c r="D28" s="11" t="s">
        <v>290</v>
      </c>
    </row>
    <row r="29" spans="1:4">
      <c r="A29" s="10" t="s">
        <v>291</v>
      </c>
      <c r="C29" s="10" t="s">
        <v>240</v>
      </c>
      <c r="D29" s="11" t="s">
        <v>292</v>
      </c>
    </row>
    <row r="30" spans="1:4">
      <c r="A30" s="10" t="s">
        <v>293</v>
      </c>
      <c r="C30" s="10" t="s">
        <v>240</v>
      </c>
      <c r="D30" s="11" t="s">
        <v>294</v>
      </c>
    </row>
    <row r="31" spans="1:4">
      <c r="A31" s="10" t="s">
        <v>295</v>
      </c>
      <c r="C31" s="10" t="s">
        <v>240</v>
      </c>
      <c r="D31" s="11" t="s">
        <v>296</v>
      </c>
    </row>
    <row r="32" spans="1:4">
      <c r="A32" s="10" t="s">
        <v>297</v>
      </c>
      <c r="C32" s="10" t="s">
        <v>240</v>
      </c>
      <c r="D32" s="11" t="s">
        <v>298</v>
      </c>
    </row>
    <row r="33" spans="1:4">
      <c r="A33" s="10" t="s">
        <v>299</v>
      </c>
      <c r="C33" s="10" t="s">
        <v>240</v>
      </c>
      <c r="D33" s="11" t="s">
        <v>300</v>
      </c>
    </row>
    <row r="34" spans="1:4">
      <c r="A34" s="10" t="s">
        <v>301</v>
      </c>
      <c r="C34" s="10" t="s">
        <v>240</v>
      </c>
      <c r="D34" s="11" t="s">
        <v>302</v>
      </c>
    </row>
    <row r="35" spans="1:4">
      <c r="A35" s="10" t="s">
        <v>303</v>
      </c>
      <c r="C35" s="10" t="s">
        <v>240</v>
      </c>
      <c r="D35" s="11" t="s">
        <v>304</v>
      </c>
    </row>
    <row r="36" spans="1:4">
      <c r="A36" s="10" t="s">
        <v>305</v>
      </c>
      <c r="C36" s="10" t="s">
        <v>240</v>
      </c>
      <c r="D36" s="11" t="s">
        <v>306</v>
      </c>
    </row>
    <row r="37" spans="1:4">
      <c r="A37" s="10" t="s">
        <v>307</v>
      </c>
      <c r="C37" s="10" t="s">
        <v>240</v>
      </c>
      <c r="D37" s="11" t="s">
        <v>308</v>
      </c>
    </row>
    <row r="38" spans="1:4">
      <c r="A38" s="10" t="s">
        <v>309</v>
      </c>
      <c r="C38" s="10" t="s">
        <v>240</v>
      </c>
      <c r="D38" s="11" t="s">
        <v>310</v>
      </c>
    </row>
    <row r="39" spans="1:4">
      <c r="A39" s="10" t="s">
        <v>311</v>
      </c>
      <c r="C39" s="10" t="s">
        <v>240</v>
      </c>
      <c r="D39" s="11" t="s">
        <v>312</v>
      </c>
    </row>
    <row r="40" spans="1:4">
      <c r="A40" s="10" t="s">
        <v>313</v>
      </c>
      <c r="C40" s="10" t="s">
        <v>240</v>
      </c>
      <c r="D40" s="11" t="s">
        <v>314</v>
      </c>
    </row>
    <row r="41" spans="1:4">
      <c r="A41" s="10" t="s">
        <v>315</v>
      </c>
      <c r="C41" s="10" t="s">
        <v>240</v>
      </c>
      <c r="D41" s="11" t="s">
        <v>316</v>
      </c>
    </row>
    <row r="42" spans="1:4">
      <c r="A42" s="10" t="s">
        <v>317</v>
      </c>
      <c r="C42" s="10" t="s">
        <v>240</v>
      </c>
      <c r="D42" s="11" t="s">
        <v>318</v>
      </c>
    </row>
    <row r="43" spans="1:4">
      <c r="A43" s="10" t="s">
        <v>319</v>
      </c>
      <c r="C43" s="10" t="s">
        <v>240</v>
      </c>
      <c r="D43" s="11" t="s">
        <v>320</v>
      </c>
    </row>
    <row r="44" spans="1:4">
      <c r="A44" s="10" t="s">
        <v>321</v>
      </c>
      <c r="C44" s="10" t="s">
        <v>240</v>
      </c>
      <c r="D44" s="11" t="s">
        <v>322</v>
      </c>
    </row>
    <row r="45" spans="1:4">
      <c r="A45" s="10" t="s">
        <v>323</v>
      </c>
      <c r="C45" s="10" t="s">
        <v>240</v>
      </c>
      <c r="D45" s="11" t="s">
        <v>324</v>
      </c>
    </row>
    <row r="46" spans="1:4">
      <c r="A46" s="10" t="s">
        <v>325</v>
      </c>
      <c r="C46" s="10" t="s">
        <v>240</v>
      </c>
      <c r="D46" s="11" t="s">
        <v>326</v>
      </c>
    </row>
    <row r="47" spans="1:4">
      <c r="A47" s="10" t="s">
        <v>327</v>
      </c>
      <c r="C47" s="10" t="s">
        <v>240</v>
      </c>
      <c r="D47" s="11" t="s">
        <v>328</v>
      </c>
    </row>
    <row r="48" spans="1:4">
      <c r="A48" s="10" t="s">
        <v>329</v>
      </c>
      <c r="C48" s="10" t="s">
        <v>240</v>
      </c>
      <c r="D48" s="11" t="s">
        <v>330</v>
      </c>
    </row>
    <row r="49" spans="1:4" ht="14.25" thickBot="1">
      <c r="A49" s="12" t="s">
        <v>331</v>
      </c>
      <c r="C49" s="10" t="s">
        <v>240</v>
      </c>
      <c r="D49" s="11" t="s">
        <v>332</v>
      </c>
    </row>
    <row r="50" spans="1:4">
      <c r="C50" s="10" t="s">
        <v>240</v>
      </c>
      <c r="D50" s="11" t="s">
        <v>333</v>
      </c>
    </row>
    <row r="51" spans="1:4">
      <c r="C51" s="10" t="s">
        <v>240</v>
      </c>
      <c r="D51" s="11" t="s">
        <v>334</v>
      </c>
    </row>
    <row r="52" spans="1:4">
      <c r="C52" s="10" t="s">
        <v>240</v>
      </c>
      <c r="D52" s="11" t="s">
        <v>335</v>
      </c>
    </row>
    <row r="53" spans="1:4">
      <c r="C53" s="10" t="s">
        <v>240</v>
      </c>
      <c r="D53" s="11" t="s">
        <v>336</v>
      </c>
    </row>
    <row r="54" spans="1:4">
      <c r="C54" s="10" t="s">
        <v>240</v>
      </c>
      <c r="D54" s="11" t="s">
        <v>337</v>
      </c>
    </row>
    <row r="55" spans="1:4">
      <c r="C55" s="10" t="s">
        <v>240</v>
      </c>
      <c r="D55" s="11" t="s">
        <v>338</v>
      </c>
    </row>
    <row r="56" spans="1:4">
      <c r="C56" s="10" t="s">
        <v>240</v>
      </c>
      <c r="D56" s="11" t="s">
        <v>339</v>
      </c>
    </row>
    <row r="57" spans="1:4">
      <c r="C57" s="10" t="s">
        <v>240</v>
      </c>
      <c r="D57" s="11" t="s">
        <v>340</v>
      </c>
    </row>
    <row r="58" spans="1:4">
      <c r="C58" s="10" t="s">
        <v>240</v>
      </c>
      <c r="D58" s="11" t="s">
        <v>341</v>
      </c>
    </row>
    <row r="59" spans="1:4">
      <c r="C59" s="10" t="s">
        <v>240</v>
      </c>
      <c r="D59" s="11" t="s">
        <v>342</v>
      </c>
    </row>
    <row r="60" spans="1:4">
      <c r="C60" s="10" t="s">
        <v>240</v>
      </c>
      <c r="D60" s="11" t="s">
        <v>343</v>
      </c>
    </row>
    <row r="61" spans="1:4">
      <c r="C61" s="10" t="s">
        <v>240</v>
      </c>
      <c r="D61" s="11" t="s">
        <v>344</v>
      </c>
    </row>
    <row r="62" spans="1:4">
      <c r="C62" s="10" t="s">
        <v>240</v>
      </c>
      <c r="D62" s="11" t="s">
        <v>345</v>
      </c>
    </row>
    <row r="63" spans="1:4">
      <c r="C63" s="10" t="s">
        <v>240</v>
      </c>
      <c r="D63" s="11" t="s">
        <v>346</v>
      </c>
    </row>
    <row r="64" spans="1:4">
      <c r="C64" s="10" t="s">
        <v>240</v>
      </c>
      <c r="D64" s="11" t="s">
        <v>347</v>
      </c>
    </row>
    <row r="65" spans="3:4">
      <c r="C65" s="10" t="s">
        <v>240</v>
      </c>
      <c r="D65" s="11" t="s">
        <v>348</v>
      </c>
    </row>
    <row r="66" spans="3:4">
      <c r="C66" s="10" t="s">
        <v>240</v>
      </c>
      <c r="D66" s="11" t="s">
        <v>349</v>
      </c>
    </row>
    <row r="67" spans="3:4">
      <c r="C67" s="10" t="s">
        <v>240</v>
      </c>
      <c r="D67" s="11" t="s">
        <v>350</v>
      </c>
    </row>
    <row r="68" spans="3:4">
      <c r="C68" s="10" t="s">
        <v>240</v>
      </c>
      <c r="D68" s="11" t="s">
        <v>351</v>
      </c>
    </row>
    <row r="69" spans="3:4">
      <c r="C69" s="10" t="s">
        <v>240</v>
      </c>
      <c r="D69" s="11" t="s">
        <v>352</v>
      </c>
    </row>
    <row r="70" spans="3:4">
      <c r="C70" s="10" t="s">
        <v>240</v>
      </c>
      <c r="D70" s="11" t="s">
        <v>353</v>
      </c>
    </row>
    <row r="71" spans="3:4">
      <c r="C71" s="10" t="s">
        <v>240</v>
      </c>
      <c r="D71" s="11" t="s">
        <v>354</v>
      </c>
    </row>
    <row r="72" spans="3:4">
      <c r="C72" s="10" t="s">
        <v>240</v>
      </c>
      <c r="D72" s="11" t="s">
        <v>355</v>
      </c>
    </row>
    <row r="73" spans="3:4">
      <c r="C73" s="10" t="s">
        <v>240</v>
      </c>
      <c r="D73" s="11" t="s">
        <v>356</v>
      </c>
    </row>
    <row r="74" spans="3:4">
      <c r="C74" s="10" t="s">
        <v>240</v>
      </c>
      <c r="D74" s="11" t="s">
        <v>357</v>
      </c>
    </row>
    <row r="75" spans="3:4">
      <c r="C75" s="10" t="s">
        <v>240</v>
      </c>
      <c r="D75" s="11" t="s">
        <v>358</v>
      </c>
    </row>
    <row r="76" spans="3:4">
      <c r="C76" s="10" t="s">
        <v>240</v>
      </c>
      <c r="D76" s="11" t="s">
        <v>359</v>
      </c>
    </row>
    <row r="77" spans="3:4">
      <c r="C77" s="10" t="s">
        <v>240</v>
      </c>
      <c r="D77" s="11" t="s">
        <v>360</v>
      </c>
    </row>
    <row r="78" spans="3:4">
      <c r="C78" s="10" t="s">
        <v>240</v>
      </c>
      <c r="D78" s="11" t="s">
        <v>361</v>
      </c>
    </row>
    <row r="79" spans="3:4">
      <c r="C79" s="10" t="s">
        <v>240</v>
      </c>
      <c r="D79" s="11" t="s">
        <v>362</v>
      </c>
    </row>
    <row r="80" spans="3:4">
      <c r="C80" s="10" t="s">
        <v>240</v>
      </c>
      <c r="D80" s="11" t="s">
        <v>363</v>
      </c>
    </row>
    <row r="81" spans="3:4">
      <c r="C81" s="10" t="s">
        <v>240</v>
      </c>
      <c r="D81" s="11" t="s">
        <v>364</v>
      </c>
    </row>
    <row r="82" spans="3:4">
      <c r="C82" s="10" t="s">
        <v>240</v>
      </c>
      <c r="D82" s="11" t="s">
        <v>365</v>
      </c>
    </row>
    <row r="83" spans="3:4">
      <c r="C83" s="10" t="s">
        <v>240</v>
      </c>
      <c r="D83" s="11" t="s">
        <v>366</v>
      </c>
    </row>
    <row r="84" spans="3:4">
      <c r="C84" s="10" t="s">
        <v>240</v>
      </c>
      <c r="D84" s="11" t="s">
        <v>367</v>
      </c>
    </row>
    <row r="85" spans="3:4">
      <c r="C85" s="10" t="s">
        <v>240</v>
      </c>
      <c r="D85" s="11" t="s">
        <v>368</v>
      </c>
    </row>
    <row r="86" spans="3:4">
      <c r="C86" s="10" t="s">
        <v>240</v>
      </c>
      <c r="D86" s="11" t="s">
        <v>369</v>
      </c>
    </row>
    <row r="87" spans="3:4">
      <c r="C87" s="10" t="s">
        <v>240</v>
      </c>
      <c r="D87" s="11" t="s">
        <v>370</v>
      </c>
    </row>
    <row r="88" spans="3:4">
      <c r="C88" s="10" t="s">
        <v>240</v>
      </c>
      <c r="D88" s="11" t="s">
        <v>371</v>
      </c>
    </row>
    <row r="89" spans="3:4">
      <c r="C89" s="10" t="s">
        <v>240</v>
      </c>
      <c r="D89" s="11" t="s">
        <v>372</v>
      </c>
    </row>
    <row r="90" spans="3:4">
      <c r="C90" s="10" t="s">
        <v>240</v>
      </c>
      <c r="D90" s="11" t="s">
        <v>373</v>
      </c>
    </row>
    <row r="91" spans="3:4">
      <c r="C91" s="10" t="s">
        <v>240</v>
      </c>
      <c r="D91" s="11" t="s">
        <v>374</v>
      </c>
    </row>
    <row r="92" spans="3:4">
      <c r="C92" s="10" t="s">
        <v>240</v>
      </c>
      <c r="D92" s="11" t="s">
        <v>375</v>
      </c>
    </row>
    <row r="93" spans="3:4">
      <c r="C93" s="10" t="s">
        <v>240</v>
      </c>
      <c r="D93" s="11" t="s">
        <v>376</v>
      </c>
    </row>
    <row r="94" spans="3:4">
      <c r="C94" s="10" t="s">
        <v>240</v>
      </c>
      <c r="D94" s="11" t="s">
        <v>377</v>
      </c>
    </row>
    <row r="95" spans="3:4">
      <c r="C95" s="10" t="s">
        <v>240</v>
      </c>
      <c r="D95" s="11" t="s">
        <v>378</v>
      </c>
    </row>
    <row r="96" spans="3:4">
      <c r="C96" s="10" t="s">
        <v>240</v>
      </c>
      <c r="D96" s="11" t="s">
        <v>379</v>
      </c>
    </row>
    <row r="97" spans="3:4">
      <c r="C97" s="10" t="s">
        <v>240</v>
      </c>
      <c r="D97" s="11" t="s">
        <v>380</v>
      </c>
    </row>
    <row r="98" spans="3:4">
      <c r="C98" s="10" t="s">
        <v>240</v>
      </c>
      <c r="D98" s="11" t="s">
        <v>381</v>
      </c>
    </row>
    <row r="99" spans="3:4">
      <c r="C99" s="10" t="s">
        <v>240</v>
      </c>
      <c r="D99" s="11" t="s">
        <v>382</v>
      </c>
    </row>
    <row r="100" spans="3:4">
      <c r="C100" s="10" t="s">
        <v>240</v>
      </c>
      <c r="D100" s="11" t="s">
        <v>383</v>
      </c>
    </row>
    <row r="101" spans="3:4">
      <c r="C101" s="10" t="s">
        <v>240</v>
      </c>
      <c r="D101" s="11" t="s">
        <v>384</v>
      </c>
    </row>
    <row r="102" spans="3:4">
      <c r="C102" s="10" t="s">
        <v>240</v>
      </c>
      <c r="D102" s="11" t="s">
        <v>385</v>
      </c>
    </row>
    <row r="103" spans="3:4">
      <c r="C103" s="10" t="s">
        <v>240</v>
      </c>
      <c r="D103" s="11" t="s">
        <v>386</v>
      </c>
    </row>
    <row r="104" spans="3:4">
      <c r="C104" s="10" t="s">
        <v>240</v>
      </c>
      <c r="D104" s="11" t="s">
        <v>387</v>
      </c>
    </row>
    <row r="105" spans="3:4">
      <c r="C105" s="10" t="s">
        <v>240</v>
      </c>
      <c r="D105" s="11" t="s">
        <v>388</v>
      </c>
    </row>
    <row r="106" spans="3:4">
      <c r="C106" s="10" t="s">
        <v>240</v>
      </c>
      <c r="D106" s="11" t="s">
        <v>389</v>
      </c>
    </row>
    <row r="107" spans="3:4">
      <c r="C107" s="10" t="s">
        <v>240</v>
      </c>
      <c r="D107" s="11" t="s">
        <v>390</v>
      </c>
    </row>
    <row r="108" spans="3:4">
      <c r="C108" s="10" t="s">
        <v>240</v>
      </c>
      <c r="D108" s="11" t="s">
        <v>391</v>
      </c>
    </row>
    <row r="109" spans="3:4">
      <c r="C109" s="10" t="s">
        <v>240</v>
      </c>
      <c r="D109" s="11" t="s">
        <v>392</v>
      </c>
    </row>
    <row r="110" spans="3:4">
      <c r="C110" s="10" t="s">
        <v>240</v>
      </c>
      <c r="D110" s="11" t="s">
        <v>393</v>
      </c>
    </row>
    <row r="111" spans="3:4">
      <c r="C111" s="10" t="s">
        <v>240</v>
      </c>
      <c r="D111" s="11" t="s">
        <v>394</v>
      </c>
    </row>
    <row r="112" spans="3:4">
      <c r="C112" s="10" t="s">
        <v>240</v>
      </c>
      <c r="D112" s="11" t="s">
        <v>395</v>
      </c>
    </row>
    <row r="113" spans="3:4">
      <c r="C113" s="10" t="s">
        <v>240</v>
      </c>
      <c r="D113" s="11" t="s">
        <v>396</v>
      </c>
    </row>
    <row r="114" spans="3:4">
      <c r="C114" s="10" t="s">
        <v>240</v>
      </c>
      <c r="D114" s="11" t="s">
        <v>397</v>
      </c>
    </row>
    <row r="115" spans="3:4">
      <c r="C115" s="10" t="s">
        <v>240</v>
      </c>
      <c r="D115" s="11" t="s">
        <v>398</v>
      </c>
    </row>
    <row r="116" spans="3:4">
      <c r="C116" s="10" t="s">
        <v>240</v>
      </c>
      <c r="D116" s="11" t="s">
        <v>399</v>
      </c>
    </row>
    <row r="117" spans="3:4">
      <c r="C117" s="10" t="s">
        <v>240</v>
      </c>
      <c r="D117" s="11" t="s">
        <v>400</v>
      </c>
    </row>
    <row r="118" spans="3:4">
      <c r="C118" s="10" t="s">
        <v>240</v>
      </c>
      <c r="D118" s="11" t="s">
        <v>401</v>
      </c>
    </row>
    <row r="119" spans="3:4">
      <c r="C119" s="10" t="s">
        <v>240</v>
      </c>
      <c r="D119" s="11" t="s">
        <v>402</v>
      </c>
    </row>
    <row r="120" spans="3:4">
      <c r="C120" s="10" t="s">
        <v>240</v>
      </c>
      <c r="D120" s="11" t="s">
        <v>403</v>
      </c>
    </row>
    <row r="121" spans="3:4">
      <c r="C121" s="10" t="s">
        <v>240</v>
      </c>
      <c r="D121" s="11" t="s">
        <v>404</v>
      </c>
    </row>
    <row r="122" spans="3:4">
      <c r="C122" s="10" t="s">
        <v>240</v>
      </c>
      <c r="D122" s="11" t="s">
        <v>405</v>
      </c>
    </row>
    <row r="123" spans="3:4">
      <c r="C123" s="10" t="s">
        <v>240</v>
      </c>
      <c r="D123" s="11" t="s">
        <v>406</v>
      </c>
    </row>
    <row r="124" spans="3:4">
      <c r="C124" s="10" t="s">
        <v>240</v>
      </c>
      <c r="D124" s="11" t="s">
        <v>407</v>
      </c>
    </row>
    <row r="125" spans="3:4">
      <c r="C125" s="10" t="s">
        <v>240</v>
      </c>
      <c r="D125" s="11" t="s">
        <v>408</v>
      </c>
    </row>
    <row r="126" spans="3:4">
      <c r="C126" s="10" t="s">
        <v>240</v>
      </c>
      <c r="D126" s="11" t="s">
        <v>409</v>
      </c>
    </row>
    <row r="127" spans="3:4">
      <c r="C127" s="10" t="s">
        <v>240</v>
      </c>
      <c r="D127" s="11" t="s">
        <v>410</v>
      </c>
    </row>
    <row r="128" spans="3:4">
      <c r="C128" s="10" t="s">
        <v>240</v>
      </c>
      <c r="D128" s="11" t="s">
        <v>411</v>
      </c>
    </row>
    <row r="129" spans="3:4">
      <c r="C129" s="10" t="s">
        <v>240</v>
      </c>
      <c r="D129" s="11" t="s">
        <v>412</v>
      </c>
    </row>
    <row r="130" spans="3:4">
      <c r="C130" s="10" t="s">
        <v>240</v>
      </c>
      <c r="D130" s="11" t="s">
        <v>413</v>
      </c>
    </row>
    <row r="131" spans="3:4">
      <c r="C131" s="10" t="s">
        <v>240</v>
      </c>
      <c r="D131" s="11" t="s">
        <v>414</v>
      </c>
    </row>
    <row r="132" spans="3:4">
      <c r="C132" s="10" t="s">
        <v>240</v>
      </c>
      <c r="D132" s="11" t="s">
        <v>415</v>
      </c>
    </row>
    <row r="133" spans="3:4">
      <c r="C133" s="10" t="s">
        <v>240</v>
      </c>
      <c r="D133" s="11" t="s">
        <v>416</v>
      </c>
    </row>
    <row r="134" spans="3:4">
      <c r="C134" s="10" t="s">
        <v>240</v>
      </c>
      <c r="D134" s="11" t="s">
        <v>417</v>
      </c>
    </row>
    <row r="135" spans="3:4">
      <c r="C135" s="10" t="s">
        <v>240</v>
      </c>
      <c r="D135" s="11" t="s">
        <v>418</v>
      </c>
    </row>
    <row r="136" spans="3:4">
      <c r="C136" s="10" t="s">
        <v>240</v>
      </c>
      <c r="D136" s="11" t="s">
        <v>419</v>
      </c>
    </row>
    <row r="137" spans="3:4">
      <c r="C137" s="10" t="s">
        <v>240</v>
      </c>
      <c r="D137" s="11" t="s">
        <v>420</v>
      </c>
    </row>
    <row r="138" spans="3:4">
      <c r="C138" s="10" t="s">
        <v>240</v>
      </c>
      <c r="D138" s="11" t="s">
        <v>421</v>
      </c>
    </row>
    <row r="139" spans="3:4">
      <c r="C139" s="10" t="s">
        <v>240</v>
      </c>
      <c r="D139" s="11" t="s">
        <v>422</v>
      </c>
    </row>
    <row r="140" spans="3:4">
      <c r="C140" s="10" t="s">
        <v>240</v>
      </c>
      <c r="D140" s="11" t="s">
        <v>423</v>
      </c>
    </row>
    <row r="141" spans="3:4">
      <c r="C141" s="10" t="s">
        <v>240</v>
      </c>
      <c r="D141" s="11" t="s">
        <v>424</v>
      </c>
    </row>
    <row r="142" spans="3:4">
      <c r="C142" s="10" t="s">
        <v>240</v>
      </c>
      <c r="D142" s="11" t="s">
        <v>425</v>
      </c>
    </row>
    <row r="143" spans="3:4">
      <c r="C143" s="10" t="s">
        <v>240</v>
      </c>
      <c r="D143" s="11" t="s">
        <v>426</v>
      </c>
    </row>
    <row r="144" spans="3:4">
      <c r="C144" s="10" t="s">
        <v>240</v>
      </c>
      <c r="D144" s="11" t="s">
        <v>427</v>
      </c>
    </row>
    <row r="145" spans="3:4">
      <c r="C145" s="10" t="s">
        <v>240</v>
      </c>
      <c r="D145" s="11" t="s">
        <v>428</v>
      </c>
    </row>
    <row r="146" spans="3:4">
      <c r="C146" s="10" t="s">
        <v>240</v>
      </c>
      <c r="D146" s="11" t="s">
        <v>429</v>
      </c>
    </row>
    <row r="147" spans="3:4">
      <c r="C147" s="10" t="s">
        <v>240</v>
      </c>
      <c r="D147" s="11" t="s">
        <v>430</v>
      </c>
    </row>
    <row r="148" spans="3:4">
      <c r="C148" s="10" t="s">
        <v>240</v>
      </c>
      <c r="D148" s="11" t="s">
        <v>431</v>
      </c>
    </row>
    <row r="149" spans="3:4">
      <c r="C149" s="10" t="s">
        <v>240</v>
      </c>
      <c r="D149" s="11" t="s">
        <v>432</v>
      </c>
    </row>
    <row r="150" spans="3:4">
      <c r="C150" s="10" t="s">
        <v>240</v>
      </c>
      <c r="D150" s="11" t="s">
        <v>433</v>
      </c>
    </row>
    <row r="151" spans="3:4">
      <c r="C151" s="10" t="s">
        <v>240</v>
      </c>
      <c r="D151" s="11" t="s">
        <v>434</v>
      </c>
    </row>
    <row r="152" spans="3:4">
      <c r="C152" s="10" t="s">
        <v>240</v>
      </c>
      <c r="D152" s="11" t="s">
        <v>435</v>
      </c>
    </row>
    <row r="153" spans="3:4">
      <c r="C153" s="10" t="s">
        <v>240</v>
      </c>
      <c r="D153" s="11" t="s">
        <v>436</v>
      </c>
    </row>
    <row r="154" spans="3:4">
      <c r="C154" s="10" t="s">
        <v>240</v>
      </c>
      <c r="D154" s="11" t="s">
        <v>437</v>
      </c>
    </row>
    <row r="155" spans="3:4">
      <c r="C155" s="10" t="s">
        <v>240</v>
      </c>
      <c r="D155" s="11" t="s">
        <v>438</v>
      </c>
    </row>
    <row r="156" spans="3:4">
      <c r="C156" s="10" t="s">
        <v>240</v>
      </c>
      <c r="D156" s="11" t="s">
        <v>439</v>
      </c>
    </row>
    <row r="157" spans="3:4">
      <c r="C157" s="10" t="s">
        <v>240</v>
      </c>
      <c r="D157" s="11" t="s">
        <v>440</v>
      </c>
    </row>
    <row r="158" spans="3:4">
      <c r="C158" s="10" t="s">
        <v>240</v>
      </c>
      <c r="D158" s="11" t="s">
        <v>441</v>
      </c>
    </row>
    <row r="159" spans="3:4">
      <c r="C159" s="10" t="s">
        <v>240</v>
      </c>
      <c r="D159" s="11" t="s">
        <v>442</v>
      </c>
    </row>
    <row r="160" spans="3:4">
      <c r="C160" s="10" t="s">
        <v>240</v>
      </c>
      <c r="D160" s="11" t="s">
        <v>443</v>
      </c>
    </row>
    <row r="161" spans="3:4">
      <c r="C161" s="10" t="s">
        <v>240</v>
      </c>
      <c r="D161" s="11" t="s">
        <v>444</v>
      </c>
    </row>
    <row r="162" spans="3:4">
      <c r="C162" s="10" t="s">
        <v>240</v>
      </c>
      <c r="D162" s="11" t="s">
        <v>445</v>
      </c>
    </row>
    <row r="163" spans="3:4">
      <c r="C163" s="10" t="s">
        <v>240</v>
      </c>
      <c r="D163" s="11" t="s">
        <v>446</v>
      </c>
    </row>
    <row r="164" spans="3:4">
      <c r="C164" s="10" t="s">
        <v>240</v>
      </c>
      <c r="D164" s="11" t="s">
        <v>447</v>
      </c>
    </row>
    <row r="165" spans="3:4">
      <c r="C165" s="10" t="s">
        <v>240</v>
      </c>
      <c r="D165" s="11" t="s">
        <v>448</v>
      </c>
    </row>
    <row r="166" spans="3:4">
      <c r="C166" s="10" t="s">
        <v>240</v>
      </c>
      <c r="D166" s="11" t="s">
        <v>449</v>
      </c>
    </row>
    <row r="167" spans="3:4">
      <c r="C167" s="10" t="s">
        <v>240</v>
      </c>
      <c r="D167" s="11" t="s">
        <v>450</v>
      </c>
    </row>
    <row r="168" spans="3:4">
      <c r="C168" s="10" t="s">
        <v>240</v>
      </c>
      <c r="D168" s="11" t="s">
        <v>451</v>
      </c>
    </row>
    <row r="169" spans="3:4">
      <c r="C169" s="10" t="s">
        <v>240</v>
      </c>
      <c r="D169" s="11" t="s">
        <v>452</v>
      </c>
    </row>
    <row r="170" spans="3:4">
      <c r="C170" s="10" t="s">
        <v>240</v>
      </c>
      <c r="D170" s="11" t="s">
        <v>453</v>
      </c>
    </row>
    <row r="171" spans="3:4">
      <c r="C171" s="10" t="s">
        <v>240</v>
      </c>
      <c r="D171" s="11" t="s">
        <v>454</v>
      </c>
    </row>
    <row r="172" spans="3:4">
      <c r="C172" s="10" t="s">
        <v>240</v>
      </c>
      <c r="D172" s="11" t="s">
        <v>455</v>
      </c>
    </row>
    <row r="173" spans="3:4">
      <c r="C173" s="10" t="s">
        <v>240</v>
      </c>
      <c r="D173" s="11" t="s">
        <v>456</v>
      </c>
    </row>
    <row r="174" spans="3:4">
      <c r="C174" s="10" t="s">
        <v>240</v>
      </c>
      <c r="D174" s="11" t="s">
        <v>457</v>
      </c>
    </row>
    <row r="175" spans="3:4">
      <c r="C175" s="10" t="s">
        <v>240</v>
      </c>
      <c r="D175" s="11" t="s">
        <v>458</v>
      </c>
    </row>
    <row r="176" spans="3:4">
      <c r="C176" s="10" t="s">
        <v>240</v>
      </c>
      <c r="D176" s="11" t="s">
        <v>459</v>
      </c>
    </row>
    <row r="177" spans="3:4">
      <c r="C177" s="10" t="s">
        <v>240</v>
      </c>
      <c r="D177" s="11" t="s">
        <v>460</v>
      </c>
    </row>
    <row r="178" spans="3:4">
      <c r="C178" s="10" t="s">
        <v>240</v>
      </c>
      <c r="D178" s="11" t="s">
        <v>461</v>
      </c>
    </row>
    <row r="179" spans="3:4">
      <c r="C179" s="10" t="s">
        <v>240</v>
      </c>
      <c r="D179" s="11" t="s">
        <v>462</v>
      </c>
    </row>
    <row r="180" spans="3:4">
      <c r="C180" s="10" t="s">
        <v>240</v>
      </c>
      <c r="D180" s="11" t="s">
        <v>463</v>
      </c>
    </row>
    <row r="181" spans="3:4">
      <c r="C181" s="10" t="s">
        <v>240</v>
      </c>
      <c r="D181" s="11" t="s">
        <v>464</v>
      </c>
    </row>
    <row r="182" spans="3:4">
      <c r="C182" s="10" t="s">
        <v>240</v>
      </c>
      <c r="D182" s="11" t="s">
        <v>465</v>
      </c>
    </row>
    <row r="183" spans="3:4">
      <c r="C183" s="10" t="s">
        <v>240</v>
      </c>
      <c r="D183" s="11" t="s">
        <v>466</v>
      </c>
    </row>
    <row r="184" spans="3:4">
      <c r="C184" s="10" t="s">
        <v>240</v>
      </c>
      <c r="D184" s="11" t="s">
        <v>467</v>
      </c>
    </row>
    <row r="185" spans="3:4">
      <c r="C185" s="10" t="s">
        <v>240</v>
      </c>
      <c r="D185" s="11" t="s">
        <v>468</v>
      </c>
    </row>
    <row r="186" spans="3:4">
      <c r="C186" s="10" t="s">
        <v>240</v>
      </c>
      <c r="D186" s="11" t="s">
        <v>469</v>
      </c>
    </row>
    <row r="187" spans="3:4">
      <c r="C187" s="10" t="s">
        <v>240</v>
      </c>
      <c r="D187" s="11" t="s">
        <v>470</v>
      </c>
    </row>
    <row r="188" spans="3:4">
      <c r="C188" s="10" t="s">
        <v>242</v>
      </c>
      <c r="D188" s="11" t="s">
        <v>471</v>
      </c>
    </row>
    <row r="189" spans="3:4">
      <c r="C189" s="10" t="s">
        <v>242</v>
      </c>
      <c r="D189" s="11" t="s">
        <v>472</v>
      </c>
    </row>
    <row r="190" spans="3:4">
      <c r="C190" s="10" t="s">
        <v>242</v>
      </c>
      <c r="D190" s="11" t="s">
        <v>473</v>
      </c>
    </row>
    <row r="191" spans="3:4">
      <c r="C191" s="10" t="s">
        <v>242</v>
      </c>
      <c r="D191" s="11" t="s">
        <v>474</v>
      </c>
    </row>
    <row r="192" spans="3:4">
      <c r="C192" s="10" t="s">
        <v>242</v>
      </c>
      <c r="D192" s="11" t="s">
        <v>475</v>
      </c>
    </row>
    <row r="193" spans="3:4">
      <c r="C193" s="10" t="s">
        <v>242</v>
      </c>
      <c r="D193" s="11" t="s">
        <v>476</v>
      </c>
    </row>
    <row r="194" spans="3:4">
      <c r="C194" s="10" t="s">
        <v>242</v>
      </c>
      <c r="D194" s="11" t="s">
        <v>477</v>
      </c>
    </row>
    <row r="195" spans="3:4">
      <c r="C195" s="10" t="s">
        <v>242</v>
      </c>
      <c r="D195" s="11" t="s">
        <v>478</v>
      </c>
    </row>
    <row r="196" spans="3:4">
      <c r="C196" s="10" t="s">
        <v>242</v>
      </c>
      <c r="D196" s="11" t="s">
        <v>479</v>
      </c>
    </row>
    <row r="197" spans="3:4">
      <c r="C197" s="10" t="s">
        <v>242</v>
      </c>
      <c r="D197" s="11" t="s">
        <v>480</v>
      </c>
    </row>
    <row r="198" spans="3:4">
      <c r="C198" s="10" t="s">
        <v>242</v>
      </c>
      <c r="D198" s="11" t="s">
        <v>481</v>
      </c>
    </row>
    <row r="199" spans="3:4">
      <c r="C199" s="10" t="s">
        <v>242</v>
      </c>
      <c r="D199" s="11" t="s">
        <v>482</v>
      </c>
    </row>
    <row r="200" spans="3:4">
      <c r="C200" s="10" t="s">
        <v>242</v>
      </c>
      <c r="D200" s="11" t="s">
        <v>483</v>
      </c>
    </row>
    <row r="201" spans="3:4">
      <c r="C201" s="10" t="s">
        <v>242</v>
      </c>
      <c r="D201" s="11" t="s">
        <v>484</v>
      </c>
    </row>
    <row r="202" spans="3:4">
      <c r="C202" s="10" t="s">
        <v>242</v>
      </c>
      <c r="D202" s="11" t="s">
        <v>485</v>
      </c>
    </row>
    <row r="203" spans="3:4">
      <c r="C203" s="10" t="s">
        <v>242</v>
      </c>
      <c r="D203" s="11" t="s">
        <v>486</v>
      </c>
    </row>
    <row r="204" spans="3:4">
      <c r="C204" s="10" t="s">
        <v>242</v>
      </c>
      <c r="D204" s="11" t="s">
        <v>487</v>
      </c>
    </row>
    <row r="205" spans="3:4">
      <c r="C205" s="10" t="s">
        <v>242</v>
      </c>
      <c r="D205" s="11" t="s">
        <v>488</v>
      </c>
    </row>
    <row r="206" spans="3:4">
      <c r="C206" s="10" t="s">
        <v>242</v>
      </c>
      <c r="D206" s="11" t="s">
        <v>489</v>
      </c>
    </row>
    <row r="207" spans="3:4">
      <c r="C207" s="10" t="s">
        <v>242</v>
      </c>
      <c r="D207" s="11" t="s">
        <v>490</v>
      </c>
    </row>
    <row r="208" spans="3:4">
      <c r="C208" s="10" t="s">
        <v>242</v>
      </c>
      <c r="D208" s="11" t="s">
        <v>491</v>
      </c>
    </row>
    <row r="209" spans="3:4">
      <c r="C209" s="10" t="s">
        <v>242</v>
      </c>
      <c r="D209" s="11" t="s">
        <v>492</v>
      </c>
    </row>
    <row r="210" spans="3:4">
      <c r="C210" s="10" t="s">
        <v>242</v>
      </c>
      <c r="D210" s="11" t="s">
        <v>493</v>
      </c>
    </row>
    <row r="211" spans="3:4">
      <c r="C211" s="10" t="s">
        <v>242</v>
      </c>
      <c r="D211" s="11" t="s">
        <v>494</v>
      </c>
    </row>
    <row r="212" spans="3:4">
      <c r="C212" s="10" t="s">
        <v>242</v>
      </c>
      <c r="D212" s="11" t="s">
        <v>495</v>
      </c>
    </row>
    <row r="213" spans="3:4">
      <c r="C213" s="10" t="s">
        <v>242</v>
      </c>
      <c r="D213" s="11" t="s">
        <v>496</v>
      </c>
    </row>
    <row r="214" spans="3:4">
      <c r="C214" s="10" t="s">
        <v>242</v>
      </c>
      <c r="D214" s="11" t="s">
        <v>497</v>
      </c>
    </row>
    <row r="215" spans="3:4">
      <c r="C215" s="10" t="s">
        <v>242</v>
      </c>
      <c r="D215" s="11" t="s">
        <v>498</v>
      </c>
    </row>
    <row r="216" spans="3:4">
      <c r="C216" s="10" t="s">
        <v>242</v>
      </c>
      <c r="D216" s="11" t="s">
        <v>499</v>
      </c>
    </row>
    <row r="217" spans="3:4">
      <c r="C217" s="10" t="s">
        <v>242</v>
      </c>
      <c r="D217" s="11" t="s">
        <v>500</v>
      </c>
    </row>
    <row r="218" spans="3:4">
      <c r="C218" s="10" t="s">
        <v>242</v>
      </c>
      <c r="D218" s="11" t="s">
        <v>501</v>
      </c>
    </row>
    <row r="219" spans="3:4">
      <c r="C219" s="10" t="s">
        <v>242</v>
      </c>
      <c r="D219" s="11" t="s">
        <v>502</v>
      </c>
    </row>
    <row r="220" spans="3:4">
      <c r="C220" s="10" t="s">
        <v>242</v>
      </c>
      <c r="D220" s="11" t="s">
        <v>503</v>
      </c>
    </row>
    <row r="221" spans="3:4">
      <c r="C221" s="10" t="s">
        <v>242</v>
      </c>
      <c r="D221" s="11" t="s">
        <v>504</v>
      </c>
    </row>
    <row r="222" spans="3:4">
      <c r="C222" s="10" t="s">
        <v>242</v>
      </c>
      <c r="D222" s="11" t="s">
        <v>505</v>
      </c>
    </row>
    <row r="223" spans="3:4">
      <c r="C223" s="10" t="s">
        <v>242</v>
      </c>
      <c r="D223" s="11" t="s">
        <v>506</v>
      </c>
    </row>
    <row r="224" spans="3:4">
      <c r="C224" s="10" t="s">
        <v>242</v>
      </c>
      <c r="D224" s="11" t="s">
        <v>507</v>
      </c>
    </row>
    <row r="225" spans="3:4">
      <c r="C225" s="10" t="s">
        <v>242</v>
      </c>
      <c r="D225" s="11" t="s">
        <v>508</v>
      </c>
    </row>
    <row r="226" spans="3:4">
      <c r="C226" s="10" t="s">
        <v>242</v>
      </c>
      <c r="D226" s="11" t="s">
        <v>509</v>
      </c>
    </row>
    <row r="227" spans="3:4">
      <c r="C227" s="10" t="s">
        <v>242</v>
      </c>
      <c r="D227" s="11" t="s">
        <v>510</v>
      </c>
    </row>
    <row r="228" spans="3:4">
      <c r="C228" s="10" t="s">
        <v>244</v>
      </c>
      <c r="D228" s="11" t="s">
        <v>511</v>
      </c>
    </row>
    <row r="229" spans="3:4">
      <c r="C229" s="10" t="s">
        <v>244</v>
      </c>
      <c r="D229" s="11" t="s">
        <v>512</v>
      </c>
    </row>
    <row r="230" spans="3:4">
      <c r="C230" s="10" t="s">
        <v>244</v>
      </c>
      <c r="D230" s="11" t="s">
        <v>513</v>
      </c>
    </row>
    <row r="231" spans="3:4">
      <c r="C231" s="10" t="s">
        <v>244</v>
      </c>
      <c r="D231" s="11" t="s">
        <v>514</v>
      </c>
    </row>
    <row r="232" spans="3:4">
      <c r="C232" s="10" t="s">
        <v>244</v>
      </c>
      <c r="D232" s="11" t="s">
        <v>515</v>
      </c>
    </row>
    <row r="233" spans="3:4">
      <c r="C233" s="10" t="s">
        <v>244</v>
      </c>
      <c r="D233" s="11" t="s">
        <v>516</v>
      </c>
    </row>
    <row r="234" spans="3:4">
      <c r="C234" s="10" t="s">
        <v>244</v>
      </c>
      <c r="D234" s="11" t="s">
        <v>517</v>
      </c>
    </row>
    <row r="235" spans="3:4">
      <c r="C235" s="10" t="s">
        <v>244</v>
      </c>
      <c r="D235" s="11" t="s">
        <v>518</v>
      </c>
    </row>
    <row r="236" spans="3:4">
      <c r="C236" s="10" t="s">
        <v>244</v>
      </c>
      <c r="D236" s="11" t="s">
        <v>519</v>
      </c>
    </row>
    <row r="237" spans="3:4">
      <c r="C237" s="10" t="s">
        <v>244</v>
      </c>
      <c r="D237" s="11" t="s">
        <v>520</v>
      </c>
    </row>
    <row r="238" spans="3:4">
      <c r="C238" s="10" t="s">
        <v>244</v>
      </c>
      <c r="D238" s="11" t="s">
        <v>521</v>
      </c>
    </row>
    <row r="239" spans="3:4">
      <c r="C239" s="10" t="s">
        <v>244</v>
      </c>
      <c r="D239" s="11" t="s">
        <v>522</v>
      </c>
    </row>
    <row r="240" spans="3:4">
      <c r="C240" s="10" t="s">
        <v>244</v>
      </c>
      <c r="D240" s="11" t="s">
        <v>523</v>
      </c>
    </row>
    <row r="241" spans="3:4">
      <c r="C241" s="10" t="s">
        <v>244</v>
      </c>
      <c r="D241" s="11" t="s">
        <v>524</v>
      </c>
    </row>
    <row r="242" spans="3:4">
      <c r="C242" s="10" t="s">
        <v>244</v>
      </c>
      <c r="D242" s="11" t="s">
        <v>525</v>
      </c>
    </row>
    <row r="243" spans="3:4">
      <c r="C243" s="10" t="s">
        <v>244</v>
      </c>
      <c r="D243" s="11" t="s">
        <v>526</v>
      </c>
    </row>
    <row r="244" spans="3:4">
      <c r="C244" s="10" t="s">
        <v>244</v>
      </c>
      <c r="D244" s="11" t="s">
        <v>527</v>
      </c>
    </row>
    <row r="245" spans="3:4">
      <c r="C245" s="10" t="s">
        <v>244</v>
      </c>
      <c r="D245" s="11" t="s">
        <v>528</v>
      </c>
    </row>
    <row r="246" spans="3:4">
      <c r="C246" s="10" t="s">
        <v>244</v>
      </c>
      <c r="D246" s="11" t="s">
        <v>529</v>
      </c>
    </row>
    <row r="247" spans="3:4">
      <c r="C247" s="10" t="s">
        <v>244</v>
      </c>
      <c r="D247" s="11" t="s">
        <v>530</v>
      </c>
    </row>
    <row r="248" spans="3:4">
      <c r="C248" s="10" t="s">
        <v>244</v>
      </c>
      <c r="D248" s="11" t="s">
        <v>531</v>
      </c>
    </row>
    <row r="249" spans="3:4">
      <c r="C249" s="10" t="s">
        <v>244</v>
      </c>
      <c r="D249" s="11" t="s">
        <v>532</v>
      </c>
    </row>
    <row r="250" spans="3:4">
      <c r="C250" s="10" t="s">
        <v>244</v>
      </c>
      <c r="D250" s="11" t="s">
        <v>533</v>
      </c>
    </row>
    <row r="251" spans="3:4">
      <c r="C251" s="10" t="s">
        <v>244</v>
      </c>
      <c r="D251" s="11" t="s">
        <v>534</v>
      </c>
    </row>
    <row r="252" spans="3:4">
      <c r="C252" s="10" t="s">
        <v>244</v>
      </c>
      <c r="D252" s="11" t="s">
        <v>535</v>
      </c>
    </row>
    <row r="253" spans="3:4">
      <c r="C253" s="10" t="s">
        <v>244</v>
      </c>
      <c r="D253" s="11" t="s">
        <v>536</v>
      </c>
    </row>
    <row r="254" spans="3:4">
      <c r="C254" s="10" t="s">
        <v>244</v>
      </c>
      <c r="D254" s="11" t="s">
        <v>537</v>
      </c>
    </row>
    <row r="255" spans="3:4">
      <c r="C255" s="10" t="s">
        <v>244</v>
      </c>
      <c r="D255" s="11" t="s">
        <v>538</v>
      </c>
    </row>
    <row r="256" spans="3:4">
      <c r="C256" s="10" t="s">
        <v>244</v>
      </c>
      <c r="D256" s="11" t="s">
        <v>539</v>
      </c>
    </row>
    <row r="257" spans="3:4">
      <c r="C257" s="10" t="s">
        <v>244</v>
      </c>
      <c r="D257" s="11" t="s">
        <v>540</v>
      </c>
    </row>
    <row r="258" spans="3:4">
      <c r="C258" s="10" t="s">
        <v>244</v>
      </c>
      <c r="D258" s="11" t="s">
        <v>541</v>
      </c>
    </row>
    <row r="259" spans="3:4">
      <c r="C259" s="10" t="s">
        <v>244</v>
      </c>
      <c r="D259" s="11" t="s">
        <v>542</v>
      </c>
    </row>
    <row r="260" spans="3:4">
      <c r="C260" s="10" t="s">
        <v>244</v>
      </c>
      <c r="D260" s="11" t="s">
        <v>543</v>
      </c>
    </row>
    <row r="261" spans="3:4">
      <c r="C261" s="10" t="s">
        <v>246</v>
      </c>
      <c r="D261" s="11" t="s">
        <v>544</v>
      </c>
    </row>
    <row r="262" spans="3:4">
      <c r="C262" s="10" t="s">
        <v>246</v>
      </c>
      <c r="D262" s="11" t="s">
        <v>545</v>
      </c>
    </row>
    <row r="263" spans="3:4">
      <c r="C263" s="10" t="s">
        <v>246</v>
      </c>
      <c r="D263" s="11" t="s">
        <v>546</v>
      </c>
    </row>
    <row r="264" spans="3:4">
      <c r="C264" s="10" t="s">
        <v>246</v>
      </c>
      <c r="D264" s="11" t="s">
        <v>547</v>
      </c>
    </row>
    <row r="265" spans="3:4">
      <c r="C265" s="10" t="s">
        <v>246</v>
      </c>
      <c r="D265" s="11" t="s">
        <v>548</v>
      </c>
    </row>
    <row r="266" spans="3:4">
      <c r="C266" s="10" t="s">
        <v>246</v>
      </c>
      <c r="D266" s="11" t="s">
        <v>549</v>
      </c>
    </row>
    <row r="267" spans="3:4">
      <c r="C267" s="10" t="s">
        <v>246</v>
      </c>
      <c r="D267" s="11" t="s">
        <v>550</v>
      </c>
    </row>
    <row r="268" spans="3:4">
      <c r="C268" s="10" t="s">
        <v>246</v>
      </c>
      <c r="D268" s="11" t="s">
        <v>551</v>
      </c>
    </row>
    <row r="269" spans="3:4">
      <c r="C269" s="10" t="s">
        <v>246</v>
      </c>
      <c r="D269" s="11" t="s">
        <v>552</v>
      </c>
    </row>
    <row r="270" spans="3:4">
      <c r="C270" s="10" t="s">
        <v>246</v>
      </c>
      <c r="D270" s="11" t="s">
        <v>553</v>
      </c>
    </row>
    <row r="271" spans="3:4">
      <c r="C271" s="10" t="s">
        <v>246</v>
      </c>
      <c r="D271" s="11" t="s">
        <v>554</v>
      </c>
    </row>
    <row r="272" spans="3:4">
      <c r="C272" s="10" t="s">
        <v>246</v>
      </c>
      <c r="D272" s="11" t="s">
        <v>555</v>
      </c>
    </row>
    <row r="273" spans="3:4">
      <c r="C273" s="10" t="s">
        <v>246</v>
      </c>
      <c r="D273" s="11" t="s">
        <v>556</v>
      </c>
    </row>
    <row r="274" spans="3:4">
      <c r="C274" s="10" t="s">
        <v>246</v>
      </c>
      <c r="D274" s="11" t="s">
        <v>557</v>
      </c>
    </row>
    <row r="275" spans="3:4">
      <c r="C275" s="10" t="s">
        <v>246</v>
      </c>
      <c r="D275" s="11" t="s">
        <v>558</v>
      </c>
    </row>
    <row r="276" spans="3:4">
      <c r="C276" s="10" t="s">
        <v>246</v>
      </c>
      <c r="D276" s="11" t="s">
        <v>559</v>
      </c>
    </row>
    <row r="277" spans="3:4">
      <c r="C277" s="10" t="s">
        <v>246</v>
      </c>
      <c r="D277" s="11" t="s">
        <v>560</v>
      </c>
    </row>
    <row r="278" spans="3:4">
      <c r="C278" s="10" t="s">
        <v>246</v>
      </c>
      <c r="D278" s="11" t="s">
        <v>561</v>
      </c>
    </row>
    <row r="279" spans="3:4">
      <c r="C279" s="10" t="s">
        <v>246</v>
      </c>
      <c r="D279" s="11" t="s">
        <v>562</v>
      </c>
    </row>
    <row r="280" spans="3:4">
      <c r="C280" s="10" t="s">
        <v>246</v>
      </c>
      <c r="D280" s="11" t="s">
        <v>563</v>
      </c>
    </row>
    <row r="281" spans="3:4">
      <c r="C281" s="10" t="s">
        <v>246</v>
      </c>
      <c r="D281" s="11" t="s">
        <v>564</v>
      </c>
    </row>
    <row r="282" spans="3:4">
      <c r="C282" s="10" t="s">
        <v>246</v>
      </c>
      <c r="D282" s="11" t="s">
        <v>565</v>
      </c>
    </row>
    <row r="283" spans="3:4">
      <c r="C283" s="10" t="s">
        <v>246</v>
      </c>
      <c r="D283" s="11" t="s">
        <v>566</v>
      </c>
    </row>
    <row r="284" spans="3:4">
      <c r="C284" s="10" t="s">
        <v>246</v>
      </c>
      <c r="D284" s="11" t="s">
        <v>567</v>
      </c>
    </row>
    <row r="285" spans="3:4">
      <c r="C285" s="10" t="s">
        <v>246</v>
      </c>
      <c r="D285" s="11" t="s">
        <v>568</v>
      </c>
    </row>
    <row r="286" spans="3:4">
      <c r="C286" s="10" t="s">
        <v>246</v>
      </c>
      <c r="D286" s="11" t="s">
        <v>569</v>
      </c>
    </row>
    <row r="287" spans="3:4">
      <c r="C287" s="10" t="s">
        <v>246</v>
      </c>
      <c r="D287" s="11" t="s">
        <v>570</v>
      </c>
    </row>
    <row r="288" spans="3:4">
      <c r="C288" s="10" t="s">
        <v>246</v>
      </c>
      <c r="D288" s="11" t="s">
        <v>571</v>
      </c>
    </row>
    <row r="289" spans="3:4">
      <c r="C289" s="10" t="s">
        <v>246</v>
      </c>
      <c r="D289" s="11" t="s">
        <v>572</v>
      </c>
    </row>
    <row r="290" spans="3:4">
      <c r="C290" s="10" t="s">
        <v>246</v>
      </c>
      <c r="D290" s="11" t="s">
        <v>573</v>
      </c>
    </row>
    <row r="291" spans="3:4">
      <c r="C291" s="10" t="s">
        <v>246</v>
      </c>
      <c r="D291" s="11" t="s">
        <v>574</v>
      </c>
    </row>
    <row r="292" spans="3:4">
      <c r="C292" s="10" t="s">
        <v>246</v>
      </c>
      <c r="D292" s="11" t="s">
        <v>575</v>
      </c>
    </row>
    <row r="293" spans="3:4">
      <c r="C293" s="10" t="s">
        <v>246</v>
      </c>
      <c r="D293" s="11" t="s">
        <v>576</v>
      </c>
    </row>
    <row r="294" spans="3:4">
      <c r="C294" s="10" t="s">
        <v>246</v>
      </c>
      <c r="D294" s="11" t="s">
        <v>577</v>
      </c>
    </row>
    <row r="295" spans="3:4">
      <c r="C295" s="10" t="s">
        <v>246</v>
      </c>
      <c r="D295" s="11" t="s">
        <v>578</v>
      </c>
    </row>
    <row r="296" spans="3:4">
      <c r="C296" s="10" t="s">
        <v>248</v>
      </c>
      <c r="D296" s="11" t="s">
        <v>579</v>
      </c>
    </row>
    <row r="297" spans="3:4">
      <c r="C297" s="10" t="s">
        <v>248</v>
      </c>
      <c r="D297" s="11" t="s">
        <v>580</v>
      </c>
    </row>
    <row r="298" spans="3:4">
      <c r="C298" s="10" t="s">
        <v>248</v>
      </c>
      <c r="D298" s="11" t="s">
        <v>581</v>
      </c>
    </row>
    <row r="299" spans="3:4">
      <c r="C299" s="10" t="s">
        <v>248</v>
      </c>
      <c r="D299" s="11" t="s">
        <v>582</v>
      </c>
    </row>
    <row r="300" spans="3:4">
      <c r="C300" s="10" t="s">
        <v>248</v>
      </c>
      <c r="D300" s="11" t="s">
        <v>583</v>
      </c>
    </row>
    <row r="301" spans="3:4">
      <c r="C301" s="10" t="s">
        <v>248</v>
      </c>
      <c r="D301" s="11" t="s">
        <v>584</v>
      </c>
    </row>
    <row r="302" spans="3:4">
      <c r="C302" s="10" t="s">
        <v>248</v>
      </c>
      <c r="D302" s="11" t="s">
        <v>585</v>
      </c>
    </row>
    <row r="303" spans="3:4">
      <c r="C303" s="10" t="s">
        <v>248</v>
      </c>
      <c r="D303" s="11" t="s">
        <v>586</v>
      </c>
    </row>
    <row r="304" spans="3:4">
      <c r="C304" s="10" t="s">
        <v>248</v>
      </c>
      <c r="D304" s="11" t="s">
        <v>587</v>
      </c>
    </row>
    <row r="305" spans="3:4">
      <c r="C305" s="10" t="s">
        <v>248</v>
      </c>
      <c r="D305" s="11" t="s">
        <v>588</v>
      </c>
    </row>
    <row r="306" spans="3:4">
      <c r="C306" s="10" t="s">
        <v>248</v>
      </c>
      <c r="D306" s="11" t="s">
        <v>589</v>
      </c>
    </row>
    <row r="307" spans="3:4">
      <c r="C307" s="10" t="s">
        <v>248</v>
      </c>
      <c r="D307" s="11" t="s">
        <v>590</v>
      </c>
    </row>
    <row r="308" spans="3:4">
      <c r="C308" s="10" t="s">
        <v>248</v>
      </c>
      <c r="D308" s="11" t="s">
        <v>591</v>
      </c>
    </row>
    <row r="309" spans="3:4">
      <c r="C309" s="10" t="s">
        <v>248</v>
      </c>
      <c r="D309" s="11" t="s">
        <v>592</v>
      </c>
    </row>
    <row r="310" spans="3:4">
      <c r="C310" s="10" t="s">
        <v>248</v>
      </c>
      <c r="D310" s="11" t="s">
        <v>593</v>
      </c>
    </row>
    <row r="311" spans="3:4">
      <c r="C311" s="10" t="s">
        <v>248</v>
      </c>
      <c r="D311" s="11" t="s">
        <v>594</v>
      </c>
    </row>
    <row r="312" spans="3:4">
      <c r="C312" s="10" t="s">
        <v>248</v>
      </c>
      <c r="D312" s="11" t="s">
        <v>595</v>
      </c>
    </row>
    <row r="313" spans="3:4">
      <c r="C313" s="10" t="s">
        <v>248</v>
      </c>
      <c r="D313" s="11" t="s">
        <v>596</v>
      </c>
    </row>
    <row r="314" spans="3:4">
      <c r="C314" s="10" t="s">
        <v>248</v>
      </c>
      <c r="D314" s="11" t="s">
        <v>597</v>
      </c>
    </row>
    <row r="315" spans="3:4">
      <c r="C315" s="10" t="s">
        <v>248</v>
      </c>
      <c r="D315" s="11" t="s">
        <v>598</v>
      </c>
    </row>
    <row r="316" spans="3:4">
      <c r="C316" s="10" t="s">
        <v>248</v>
      </c>
      <c r="D316" s="11" t="s">
        <v>599</v>
      </c>
    </row>
    <row r="317" spans="3:4">
      <c r="C317" s="10" t="s">
        <v>248</v>
      </c>
      <c r="D317" s="11" t="s">
        <v>600</v>
      </c>
    </row>
    <row r="318" spans="3:4">
      <c r="C318" s="10" t="s">
        <v>248</v>
      </c>
      <c r="D318" s="11" t="s">
        <v>601</v>
      </c>
    </row>
    <row r="319" spans="3:4">
      <c r="C319" s="10" t="s">
        <v>248</v>
      </c>
      <c r="D319" s="11" t="s">
        <v>602</v>
      </c>
    </row>
    <row r="320" spans="3:4">
      <c r="C320" s="10" t="s">
        <v>248</v>
      </c>
      <c r="D320" s="11" t="s">
        <v>603</v>
      </c>
    </row>
    <row r="321" spans="3:4">
      <c r="C321" s="10" t="s">
        <v>250</v>
      </c>
      <c r="D321" s="11" t="s">
        <v>604</v>
      </c>
    </row>
    <row r="322" spans="3:4">
      <c r="C322" s="10" t="s">
        <v>250</v>
      </c>
      <c r="D322" s="11" t="s">
        <v>605</v>
      </c>
    </row>
    <row r="323" spans="3:4">
      <c r="C323" s="10" t="s">
        <v>250</v>
      </c>
      <c r="D323" s="11" t="s">
        <v>606</v>
      </c>
    </row>
    <row r="324" spans="3:4">
      <c r="C324" s="10" t="s">
        <v>250</v>
      </c>
      <c r="D324" s="11" t="s">
        <v>607</v>
      </c>
    </row>
    <row r="325" spans="3:4">
      <c r="C325" s="10" t="s">
        <v>250</v>
      </c>
      <c r="D325" s="11" t="s">
        <v>608</v>
      </c>
    </row>
    <row r="326" spans="3:4">
      <c r="C326" s="10" t="s">
        <v>250</v>
      </c>
      <c r="D326" s="11" t="s">
        <v>609</v>
      </c>
    </row>
    <row r="327" spans="3:4">
      <c r="C327" s="10" t="s">
        <v>250</v>
      </c>
      <c r="D327" s="11" t="s">
        <v>610</v>
      </c>
    </row>
    <row r="328" spans="3:4">
      <c r="C328" s="10" t="s">
        <v>250</v>
      </c>
      <c r="D328" s="11" t="s">
        <v>611</v>
      </c>
    </row>
    <row r="329" spans="3:4">
      <c r="C329" s="10" t="s">
        <v>250</v>
      </c>
      <c r="D329" s="11" t="s">
        <v>612</v>
      </c>
    </row>
    <row r="330" spans="3:4">
      <c r="C330" s="10" t="s">
        <v>250</v>
      </c>
      <c r="D330" s="11" t="s">
        <v>613</v>
      </c>
    </row>
    <row r="331" spans="3:4">
      <c r="C331" s="10" t="s">
        <v>250</v>
      </c>
      <c r="D331" s="11" t="s">
        <v>614</v>
      </c>
    </row>
    <row r="332" spans="3:4">
      <c r="C332" s="10" t="s">
        <v>250</v>
      </c>
      <c r="D332" s="11" t="s">
        <v>615</v>
      </c>
    </row>
    <row r="333" spans="3:4">
      <c r="C333" s="10" t="s">
        <v>250</v>
      </c>
      <c r="D333" s="11" t="s">
        <v>616</v>
      </c>
    </row>
    <row r="334" spans="3:4">
      <c r="C334" s="10" t="s">
        <v>250</v>
      </c>
      <c r="D334" s="11" t="s">
        <v>617</v>
      </c>
    </row>
    <row r="335" spans="3:4">
      <c r="C335" s="10" t="s">
        <v>250</v>
      </c>
      <c r="D335" s="11" t="s">
        <v>618</v>
      </c>
    </row>
    <row r="336" spans="3:4">
      <c r="C336" s="10" t="s">
        <v>250</v>
      </c>
      <c r="D336" s="11" t="s">
        <v>619</v>
      </c>
    </row>
    <row r="337" spans="3:4">
      <c r="C337" s="10" t="s">
        <v>250</v>
      </c>
      <c r="D337" s="11" t="s">
        <v>620</v>
      </c>
    </row>
    <row r="338" spans="3:4">
      <c r="C338" s="10" t="s">
        <v>250</v>
      </c>
      <c r="D338" s="11" t="s">
        <v>621</v>
      </c>
    </row>
    <row r="339" spans="3:4">
      <c r="C339" s="10" t="s">
        <v>250</v>
      </c>
      <c r="D339" s="11" t="s">
        <v>622</v>
      </c>
    </row>
    <row r="340" spans="3:4">
      <c r="C340" s="10" t="s">
        <v>250</v>
      </c>
      <c r="D340" s="11" t="s">
        <v>623</v>
      </c>
    </row>
    <row r="341" spans="3:4">
      <c r="C341" s="10" t="s">
        <v>250</v>
      </c>
      <c r="D341" s="11" t="s">
        <v>624</v>
      </c>
    </row>
    <row r="342" spans="3:4">
      <c r="C342" s="10" t="s">
        <v>250</v>
      </c>
      <c r="D342" s="11" t="s">
        <v>625</v>
      </c>
    </row>
    <row r="343" spans="3:4">
      <c r="C343" s="10" t="s">
        <v>250</v>
      </c>
      <c r="D343" s="11" t="s">
        <v>626</v>
      </c>
    </row>
    <row r="344" spans="3:4">
      <c r="C344" s="10" t="s">
        <v>250</v>
      </c>
      <c r="D344" s="11" t="s">
        <v>627</v>
      </c>
    </row>
    <row r="345" spans="3:4">
      <c r="C345" s="10" t="s">
        <v>250</v>
      </c>
      <c r="D345" s="11" t="s">
        <v>628</v>
      </c>
    </row>
    <row r="346" spans="3:4">
      <c r="C346" s="10" t="s">
        <v>250</v>
      </c>
      <c r="D346" s="11" t="s">
        <v>629</v>
      </c>
    </row>
    <row r="347" spans="3:4">
      <c r="C347" s="10" t="s">
        <v>250</v>
      </c>
      <c r="D347" s="11" t="s">
        <v>630</v>
      </c>
    </row>
    <row r="348" spans="3:4">
      <c r="C348" s="10" t="s">
        <v>250</v>
      </c>
      <c r="D348" s="11" t="s">
        <v>631</v>
      </c>
    </row>
    <row r="349" spans="3:4">
      <c r="C349" s="10" t="s">
        <v>250</v>
      </c>
      <c r="D349" s="11" t="s">
        <v>632</v>
      </c>
    </row>
    <row r="350" spans="3:4">
      <c r="C350" s="10" t="s">
        <v>250</v>
      </c>
      <c r="D350" s="11" t="s">
        <v>633</v>
      </c>
    </row>
    <row r="351" spans="3:4">
      <c r="C351" s="10" t="s">
        <v>250</v>
      </c>
      <c r="D351" s="11" t="s">
        <v>634</v>
      </c>
    </row>
    <row r="352" spans="3:4">
      <c r="C352" s="10" t="s">
        <v>250</v>
      </c>
      <c r="D352" s="11" t="s">
        <v>635</v>
      </c>
    </row>
    <row r="353" spans="3:4">
      <c r="C353" s="10" t="s">
        <v>250</v>
      </c>
      <c r="D353" s="11" t="s">
        <v>636</v>
      </c>
    </row>
    <row r="354" spans="3:4">
      <c r="C354" s="10" t="s">
        <v>250</v>
      </c>
      <c r="D354" s="11" t="s">
        <v>637</v>
      </c>
    </row>
    <row r="355" spans="3:4">
      <c r="C355" s="10" t="s">
        <v>250</v>
      </c>
      <c r="D355" s="11" t="s">
        <v>638</v>
      </c>
    </row>
    <row r="356" spans="3:4">
      <c r="C356" s="10" t="s">
        <v>252</v>
      </c>
      <c r="D356" s="11" t="s">
        <v>639</v>
      </c>
    </row>
    <row r="357" spans="3:4">
      <c r="C357" s="10" t="s">
        <v>252</v>
      </c>
      <c r="D357" s="11" t="s">
        <v>640</v>
      </c>
    </row>
    <row r="358" spans="3:4">
      <c r="C358" s="10" t="s">
        <v>252</v>
      </c>
      <c r="D358" s="11" t="s">
        <v>641</v>
      </c>
    </row>
    <row r="359" spans="3:4">
      <c r="C359" s="10" t="s">
        <v>252</v>
      </c>
      <c r="D359" s="11" t="s">
        <v>642</v>
      </c>
    </row>
    <row r="360" spans="3:4">
      <c r="C360" s="10" t="s">
        <v>252</v>
      </c>
      <c r="D360" s="11" t="s">
        <v>643</v>
      </c>
    </row>
    <row r="361" spans="3:4">
      <c r="C361" s="10" t="s">
        <v>252</v>
      </c>
      <c r="D361" s="11" t="s">
        <v>644</v>
      </c>
    </row>
    <row r="362" spans="3:4">
      <c r="C362" s="10" t="s">
        <v>252</v>
      </c>
      <c r="D362" s="11" t="s">
        <v>645</v>
      </c>
    </row>
    <row r="363" spans="3:4">
      <c r="C363" s="10" t="s">
        <v>252</v>
      </c>
      <c r="D363" s="11" t="s">
        <v>646</v>
      </c>
    </row>
    <row r="364" spans="3:4">
      <c r="C364" s="10" t="s">
        <v>252</v>
      </c>
      <c r="D364" s="11" t="s">
        <v>647</v>
      </c>
    </row>
    <row r="365" spans="3:4">
      <c r="C365" s="10" t="s">
        <v>252</v>
      </c>
      <c r="D365" s="11" t="s">
        <v>648</v>
      </c>
    </row>
    <row r="366" spans="3:4">
      <c r="C366" s="10" t="s">
        <v>252</v>
      </c>
      <c r="D366" s="11" t="s">
        <v>649</v>
      </c>
    </row>
    <row r="367" spans="3:4">
      <c r="C367" s="10" t="s">
        <v>252</v>
      </c>
      <c r="D367" s="11" t="s">
        <v>302</v>
      </c>
    </row>
    <row r="368" spans="3:4">
      <c r="C368" s="10" t="s">
        <v>252</v>
      </c>
      <c r="D368" s="11" t="s">
        <v>650</v>
      </c>
    </row>
    <row r="369" spans="3:4">
      <c r="C369" s="10" t="s">
        <v>252</v>
      </c>
      <c r="D369" s="11" t="s">
        <v>651</v>
      </c>
    </row>
    <row r="370" spans="3:4">
      <c r="C370" s="10" t="s">
        <v>252</v>
      </c>
      <c r="D370" s="11" t="s">
        <v>652</v>
      </c>
    </row>
    <row r="371" spans="3:4">
      <c r="C371" s="10" t="s">
        <v>252</v>
      </c>
      <c r="D371" s="11" t="s">
        <v>653</v>
      </c>
    </row>
    <row r="372" spans="3:4">
      <c r="C372" s="10" t="s">
        <v>252</v>
      </c>
      <c r="D372" s="11" t="s">
        <v>654</v>
      </c>
    </row>
    <row r="373" spans="3:4">
      <c r="C373" s="10" t="s">
        <v>252</v>
      </c>
      <c r="D373" s="11" t="s">
        <v>655</v>
      </c>
    </row>
    <row r="374" spans="3:4">
      <c r="C374" s="10" t="s">
        <v>252</v>
      </c>
      <c r="D374" s="11" t="s">
        <v>656</v>
      </c>
    </row>
    <row r="375" spans="3:4">
      <c r="C375" s="10" t="s">
        <v>252</v>
      </c>
      <c r="D375" s="11" t="s">
        <v>657</v>
      </c>
    </row>
    <row r="376" spans="3:4">
      <c r="C376" s="10" t="s">
        <v>252</v>
      </c>
      <c r="D376" s="11" t="s">
        <v>658</v>
      </c>
    </row>
    <row r="377" spans="3:4">
      <c r="C377" s="10" t="s">
        <v>252</v>
      </c>
      <c r="D377" s="11" t="s">
        <v>659</v>
      </c>
    </row>
    <row r="378" spans="3:4">
      <c r="C378" s="10" t="s">
        <v>252</v>
      </c>
      <c r="D378" s="11" t="s">
        <v>660</v>
      </c>
    </row>
    <row r="379" spans="3:4">
      <c r="C379" s="10" t="s">
        <v>252</v>
      </c>
      <c r="D379" s="11" t="s">
        <v>661</v>
      </c>
    </row>
    <row r="380" spans="3:4">
      <c r="C380" s="10" t="s">
        <v>252</v>
      </c>
      <c r="D380" s="11" t="s">
        <v>662</v>
      </c>
    </row>
    <row r="381" spans="3:4">
      <c r="C381" s="10" t="s">
        <v>252</v>
      </c>
      <c r="D381" s="11" t="s">
        <v>663</v>
      </c>
    </row>
    <row r="382" spans="3:4">
      <c r="C382" s="10" t="s">
        <v>252</v>
      </c>
      <c r="D382" s="11" t="s">
        <v>664</v>
      </c>
    </row>
    <row r="383" spans="3:4">
      <c r="C383" s="10" t="s">
        <v>252</v>
      </c>
      <c r="D383" s="11" t="s">
        <v>665</v>
      </c>
    </row>
    <row r="384" spans="3:4">
      <c r="C384" s="10" t="s">
        <v>252</v>
      </c>
      <c r="D384" s="11" t="s">
        <v>666</v>
      </c>
    </row>
    <row r="385" spans="3:4">
      <c r="C385" s="10" t="s">
        <v>252</v>
      </c>
      <c r="D385" s="11" t="s">
        <v>667</v>
      </c>
    </row>
    <row r="386" spans="3:4">
      <c r="C386" s="10" t="s">
        <v>252</v>
      </c>
      <c r="D386" s="11" t="s">
        <v>668</v>
      </c>
    </row>
    <row r="387" spans="3:4">
      <c r="C387" s="10" t="s">
        <v>252</v>
      </c>
      <c r="D387" s="11" t="s">
        <v>624</v>
      </c>
    </row>
    <row r="388" spans="3:4">
      <c r="C388" s="10" t="s">
        <v>252</v>
      </c>
      <c r="D388" s="11" t="s">
        <v>669</v>
      </c>
    </row>
    <row r="389" spans="3:4">
      <c r="C389" s="10" t="s">
        <v>252</v>
      </c>
      <c r="D389" s="11" t="s">
        <v>670</v>
      </c>
    </row>
    <row r="390" spans="3:4">
      <c r="C390" s="10" t="s">
        <v>252</v>
      </c>
      <c r="D390" s="11" t="s">
        <v>671</v>
      </c>
    </row>
    <row r="391" spans="3:4">
      <c r="C391" s="10" t="s">
        <v>252</v>
      </c>
      <c r="D391" s="11" t="s">
        <v>672</v>
      </c>
    </row>
    <row r="392" spans="3:4">
      <c r="C392" s="10" t="s">
        <v>252</v>
      </c>
      <c r="D392" s="11" t="s">
        <v>673</v>
      </c>
    </row>
    <row r="393" spans="3:4">
      <c r="C393" s="10" t="s">
        <v>252</v>
      </c>
      <c r="D393" s="11" t="s">
        <v>674</v>
      </c>
    </row>
    <row r="394" spans="3:4">
      <c r="C394" s="10" t="s">
        <v>252</v>
      </c>
      <c r="D394" s="11" t="s">
        <v>675</v>
      </c>
    </row>
    <row r="395" spans="3:4">
      <c r="C395" s="10" t="s">
        <v>252</v>
      </c>
      <c r="D395" s="11" t="s">
        <v>676</v>
      </c>
    </row>
    <row r="396" spans="3:4">
      <c r="C396" s="10" t="s">
        <v>252</v>
      </c>
      <c r="D396" s="11" t="s">
        <v>677</v>
      </c>
    </row>
    <row r="397" spans="3:4">
      <c r="C397" s="10" t="s">
        <v>252</v>
      </c>
      <c r="D397" s="11" t="s">
        <v>678</v>
      </c>
    </row>
    <row r="398" spans="3:4">
      <c r="C398" s="10" t="s">
        <v>252</v>
      </c>
      <c r="D398" s="11" t="s">
        <v>679</v>
      </c>
    </row>
    <row r="399" spans="3:4">
      <c r="C399" s="10" t="s">
        <v>252</v>
      </c>
      <c r="D399" s="11" t="s">
        <v>680</v>
      </c>
    </row>
    <row r="400" spans="3:4">
      <c r="C400" s="10" t="s">
        <v>252</v>
      </c>
      <c r="D400" s="11" t="s">
        <v>681</v>
      </c>
    </row>
    <row r="401" spans="3:4">
      <c r="C401" s="10" t="s">
        <v>252</v>
      </c>
      <c r="D401" s="11" t="s">
        <v>682</v>
      </c>
    </row>
    <row r="402" spans="3:4">
      <c r="C402" s="10" t="s">
        <v>252</v>
      </c>
      <c r="D402" s="11" t="s">
        <v>683</v>
      </c>
    </row>
    <row r="403" spans="3:4">
      <c r="C403" s="10" t="s">
        <v>252</v>
      </c>
      <c r="D403" s="11" t="s">
        <v>684</v>
      </c>
    </row>
    <row r="404" spans="3:4">
      <c r="C404" s="10" t="s">
        <v>252</v>
      </c>
      <c r="D404" s="11" t="s">
        <v>685</v>
      </c>
    </row>
    <row r="405" spans="3:4">
      <c r="C405" s="10" t="s">
        <v>252</v>
      </c>
      <c r="D405" s="11" t="s">
        <v>686</v>
      </c>
    </row>
    <row r="406" spans="3:4">
      <c r="C406" s="10" t="s">
        <v>252</v>
      </c>
      <c r="D406" s="11" t="s">
        <v>687</v>
      </c>
    </row>
    <row r="407" spans="3:4">
      <c r="C407" s="10" t="s">
        <v>252</v>
      </c>
      <c r="D407" s="11" t="s">
        <v>688</v>
      </c>
    </row>
    <row r="408" spans="3:4">
      <c r="C408" s="10" t="s">
        <v>252</v>
      </c>
      <c r="D408" s="11" t="s">
        <v>689</v>
      </c>
    </row>
    <row r="409" spans="3:4">
      <c r="C409" s="10" t="s">
        <v>252</v>
      </c>
      <c r="D409" s="11" t="s">
        <v>690</v>
      </c>
    </row>
    <row r="410" spans="3:4">
      <c r="C410" s="10" t="s">
        <v>252</v>
      </c>
      <c r="D410" s="11" t="s">
        <v>691</v>
      </c>
    </row>
    <row r="411" spans="3:4">
      <c r="C411" s="10" t="s">
        <v>252</v>
      </c>
      <c r="D411" s="11" t="s">
        <v>692</v>
      </c>
    </row>
    <row r="412" spans="3:4">
      <c r="C412" s="10" t="s">
        <v>252</v>
      </c>
      <c r="D412" s="11" t="s">
        <v>693</v>
      </c>
    </row>
    <row r="413" spans="3:4">
      <c r="C413" s="10" t="s">
        <v>252</v>
      </c>
      <c r="D413" s="11" t="s">
        <v>694</v>
      </c>
    </row>
    <row r="414" spans="3:4">
      <c r="C414" s="10" t="s">
        <v>252</v>
      </c>
      <c r="D414" s="11" t="s">
        <v>695</v>
      </c>
    </row>
    <row r="415" spans="3:4">
      <c r="C415" s="10" t="s">
        <v>254</v>
      </c>
      <c r="D415" s="11" t="s">
        <v>696</v>
      </c>
    </row>
    <row r="416" spans="3:4">
      <c r="C416" s="10" t="s">
        <v>254</v>
      </c>
      <c r="D416" s="11" t="s">
        <v>697</v>
      </c>
    </row>
    <row r="417" spans="3:4">
      <c r="C417" s="10" t="s">
        <v>254</v>
      </c>
      <c r="D417" s="11" t="s">
        <v>698</v>
      </c>
    </row>
    <row r="418" spans="3:4">
      <c r="C418" s="10" t="s">
        <v>254</v>
      </c>
      <c r="D418" s="11" t="s">
        <v>699</v>
      </c>
    </row>
    <row r="419" spans="3:4">
      <c r="C419" s="10" t="s">
        <v>254</v>
      </c>
      <c r="D419" s="11" t="s">
        <v>700</v>
      </c>
    </row>
    <row r="420" spans="3:4">
      <c r="C420" s="10" t="s">
        <v>254</v>
      </c>
      <c r="D420" s="11" t="s">
        <v>701</v>
      </c>
    </row>
    <row r="421" spans="3:4">
      <c r="C421" s="10" t="s">
        <v>254</v>
      </c>
      <c r="D421" s="11" t="s">
        <v>702</v>
      </c>
    </row>
    <row r="422" spans="3:4">
      <c r="C422" s="10" t="s">
        <v>254</v>
      </c>
      <c r="D422" s="11" t="s">
        <v>703</v>
      </c>
    </row>
    <row r="423" spans="3:4">
      <c r="C423" s="10" t="s">
        <v>254</v>
      </c>
      <c r="D423" s="11" t="s">
        <v>704</v>
      </c>
    </row>
    <row r="424" spans="3:4">
      <c r="C424" s="10" t="s">
        <v>254</v>
      </c>
      <c r="D424" s="11" t="s">
        <v>705</v>
      </c>
    </row>
    <row r="425" spans="3:4">
      <c r="C425" s="10" t="s">
        <v>254</v>
      </c>
      <c r="D425" s="11" t="s">
        <v>706</v>
      </c>
    </row>
    <row r="426" spans="3:4">
      <c r="C426" s="10" t="s">
        <v>254</v>
      </c>
      <c r="D426" s="11" t="s">
        <v>707</v>
      </c>
    </row>
    <row r="427" spans="3:4">
      <c r="C427" s="10" t="s">
        <v>254</v>
      </c>
      <c r="D427" s="11" t="s">
        <v>708</v>
      </c>
    </row>
    <row r="428" spans="3:4">
      <c r="C428" s="10" t="s">
        <v>254</v>
      </c>
      <c r="D428" s="11" t="s">
        <v>709</v>
      </c>
    </row>
    <row r="429" spans="3:4">
      <c r="C429" s="10" t="s">
        <v>254</v>
      </c>
      <c r="D429" s="11" t="s">
        <v>710</v>
      </c>
    </row>
    <row r="430" spans="3:4">
      <c r="C430" s="10" t="s">
        <v>254</v>
      </c>
      <c r="D430" s="11" t="s">
        <v>711</v>
      </c>
    </row>
    <row r="431" spans="3:4">
      <c r="C431" s="10" t="s">
        <v>254</v>
      </c>
      <c r="D431" s="11" t="s">
        <v>712</v>
      </c>
    </row>
    <row r="432" spans="3:4">
      <c r="C432" s="10" t="s">
        <v>254</v>
      </c>
      <c r="D432" s="11" t="s">
        <v>713</v>
      </c>
    </row>
    <row r="433" spans="3:4">
      <c r="C433" s="10" t="s">
        <v>254</v>
      </c>
      <c r="D433" s="11" t="s">
        <v>714</v>
      </c>
    </row>
    <row r="434" spans="3:4">
      <c r="C434" s="10" t="s">
        <v>254</v>
      </c>
      <c r="D434" s="11" t="s">
        <v>715</v>
      </c>
    </row>
    <row r="435" spans="3:4">
      <c r="C435" s="10" t="s">
        <v>254</v>
      </c>
      <c r="D435" s="11" t="s">
        <v>716</v>
      </c>
    </row>
    <row r="436" spans="3:4">
      <c r="C436" s="10" t="s">
        <v>254</v>
      </c>
      <c r="D436" s="11" t="s">
        <v>717</v>
      </c>
    </row>
    <row r="437" spans="3:4">
      <c r="C437" s="10" t="s">
        <v>254</v>
      </c>
      <c r="D437" s="11" t="s">
        <v>718</v>
      </c>
    </row>
    <row r="438" spans="3:4">
      <c r="C438" s="10" t="s">
        <v>254</v>
      </c>
      <c r="D438" s="11" t="s">
        <v>719</v>
      </c>
    </row>
    <row r="439" spans="3:4">
      <c r="C439" s="10" t="s">
        <v>254</v>
      </c>
      <c r="D439" s="11" t="s">
        <v>720</v>
      </c>
    </row>
    <row r="440" spans="3:4">
      <c r="C440" s="10" t="s">
        <v>254</v>
      </c>
      <c r="D440" s="11" t="s">
        <v>721</v>
      </c>
    </row>
    <row r="441" spans="3:4">
      <c r="C441" s="10" t="s">
        <v>254</v>
      </c>
      <c r="D441" s="11" t="s">
        <v>722</v>
      </c>
    </row>
    <row r="442" spans="3:4">
      <c r="C442" s="10" t="s">
        <v>254</v>
      </c>
      <c r="D442" s="11" t="s">
        <v>723</v>
      </c>
    </row>
    <row r="443" spans="3:4">
      <c r="C443" s="10" t="s">
        <v>254</v>
      </c>
      <c r="D443" s="11" t="s">
        <v>724</v>
      </c>
    </row>
    <row r="444" spans="3:4">
      <c r="C444" s="10" t="s">
        <v>254</v>
      </c>
      <c r="D444" s="11" t="s">
        <v>725</v>
      </c>
    </row>
    <row r="445" spans="3:4">
      <c r="C445" s="10" t="s">
        <v>254</v>
      </c>
      <c r="D445" s="11" t="s">
        <v>726</v>
      </c>
    </row>
    <row r="446" spans="3:4">
      <c r="C446" s="10" t="s">
        <v>254</v>
      </c>
      <c r="D446" s="11" t="s">
        <v>727</v>
      </c>
    </row>
    <row r="447" spans="3:4">
      <c r="C447" s="10" t="s">
        <v>254</v>
      </c>
      <c r="D447" s="11" t="s">
        <v>728</v>
      </c>
    </row>
    <row r="448" spans="3:4">
      <c r="C448" s="10" t="s">
        <v>254</v>
      </c>
      <c r="D448" s="11" t="s">
        <v>729</v>
      </c>
    </row>
    <row r="449" spans="3:4">
      <c r="C449" s="10" t="s">
        <v>254</v>
      </c>
      <c r="D449" s="11" t="s">
        <v>730</v>
      </c>
    </row>
    <row r="450" spans="3:4">
      <c r="C450" s="10" t="s">
        <v>254</v>
      </c>
      <c r="D450" s="11" t="s">
        <v>731</v>
      </c>
    </row>
    <row r="451" spans="3:4">
      <c r="C451" s="10" t="s">
        <v>254</v>
      </c>
      <c r="D451" s="11" t="s">
        <v>732</v>
      </c>
    </row>
    <row r="452" spans="3:4">
      <c r="C452" s="10" t="s">
        <v>254</v>
      </c>
      <c r="D452" s="11" t="s">
        <v>733</v>
      </c>
    </row>
    <row r="453" spans="3:4">
      <c r="C453" s="10" t="s">
        <v>254</v>
      </c>
      <c r="D453" s="11" t="s">
        <v>734</v>
      </c>
    </row>
    <row r="454" spans="3:4">
      <c r="C454" s="10" t="s">
        <v>254</v>
      </c>
      <c r="D454" s="11" t="s">
        <v>735</v>
      </c>
    </row>
    <row r="455" spans="3:4">
      <c r="C455" s="10" t="s">
        <v>254</v>
      </c>
      <c r="D455" s="11" t="s">
        <v>736</v>
      </c>
    </row>
    <row r="456" spans="3:4">
      <c r="C456" s="10" t="s">
        <v>254</v>
      </c>
      <c r="D456" s="11" t="s">
        <v>737</v>
      </c>
    </row>
    <row r="457" spans="3:4">
      <c r="C457" s="10" t="s">
        <v>254</v>
      </c>
      <c r="D457" s="11" t="s">
        <v>738</v>
      </c>
    </row>
    <row r="458" spans="3:4">
      <c r="C458" s="10" t="s">
        <v>254</v>
      </c>
      <c r="D458" s="11" t="s">
        <v>739</v>
      </c>
    </row>
    <row r="459" spans="3:4">
      <c r="C459" s="10" t="s">
        <v>256</v>
      </c>
      <c r="D459" s="11" t="s">
        <v>740</v>
      </c>
    </row>
    <row r="460" spans="3:4">
      <c r="C460" s="10" t="s">
        <v>256</v>
      </c>
      <c r="D460" s="11" t="s">
        <v>741</v>
      </c>
    </row>
    <row r="461" spans="3:4">
      <c r="C461" s="10" t="s">
        <v>256</v>
      </c>
      <c r="D461" s="11" t="s">
        <v>742</v>
      </c>
    </row>
    <row r="462" spans="3:4">
      <c r="C462" s="10" t="s">
        <v>256</v>
      </c>
      <c r="D462" s="11" t="s">
        <v>743</v>
      </c>
    </row>
    <row r="463" spans="3:4">
      <c r="C463" s="10" t="s">
        <v>256</v>
      </c>
      <c r="D463" s="11" t="s">
        <v>744</v>
      </c>
    </row>
    <row r="464" spans="3:4">
      <c r="C464" s="10" t="s">
        <v>256</v>
      </c>
      <c r="D464" s="11" t="s">
        <v>745</v>
      </c>
    </row>
    <row r="465" spans="3:4">
      <c r="C465" s="10" t="s">
        <v>256</v>
      </c>
      <c r="D465" s="11" t="s">
        <v>746</v>
      </c>
    </row>
    <row r="466" spans="3:4">
      <c r="C466" s="10" t="s">
        <v>256</v>
      </c>
      <c r="D466" s="11" t="s">
        <v>747</v>
      </c>
    </row>
    <row r="467" spans="3:4">
      <c r="C467" s="10" t="s">
        <v>256</v>
      </c>
      <c r="D467" s="11" t="s">
        <v>748</v>
      </c>
    </row>
    <row r="468" spans="3:4">
      <c r="C468" s="10" t="s">
        <v>256</v>
      </c>
      <c r="D468" s="11" t="s">
        <v>749</v>
      </c>
    </row>
    <row r="469" spans="3:4">
      <c r="C469" s="10" t="s">
        <v>256</v>
      </c>
      <c r="D469" s="11" t="s">
        <v>750</v>
      </c>
    </row>
    <row r="470" spans="3:4">
      <c r="C470" s="10" t="s">
        <v>256</v>
      </c>
      <c r="D470" s="11" t="s">
        <v>751</v>
      </c>
    </row>
    <row r="471" spans="3:4">
      <c r="C471" s="10" t="s">
        <v>256</v>
      </c>
      <c r="D471" s="11" t="s">
        <v>752</v>
      </c>
    </row>
    <row r="472" spans="3:4">
      <c r="C472" s="10" t="s">
        <v>256</v>
      </c>
      <c r="D472" s="11" t="s">
        <v>753</v>
      </c>
    </row>
    <row r="473" spans="3:4">
      <c r="C473" s="10" t="s">
        <v>256</v>
      </c>
      <c r="D473" s="11" t="s">
        <v>754</v>
      </c>
    </row>
    <row r="474" spans="3:4">
      <c r="C474" s="10" t="s">
        <v>256</v>
      </c>
      <c r="D474" s="11" t="s">
        <v>755</v>
      </c>
    </row>
    <row r="475" spans="3:4">
      <c r="C475" s="10" t="s">
        <v>256</v>
      </c>
      <c r="D475" s="11" t="s">
        <v>756</v>
      </c>
    </row>
    <row r="476" spans="3:4">
      <c r="C476" s="10" t="s">
        <v>256</v>
      </c>
      <c r="D476" s="11" t="s">
        <v>757</v>
      </c>
    </row>
    <row r="477" spans="3:4">
      <c r="C477" s="10" t="s">
        <v>256</v>
      </c>
      <c r="D477" s="11" t="s">
        <v>758</v>
      </c>
    </row>
    <row r="478" spans="3:4">
      <c r="C478" s="10" t="s">
        <v>256</v>
      </c>
      <c r="D478" s="11" t="s">
        <v>759</v>
      </c>
    </row>
    <row r="479" spans="3:4">
      <c r="C479" s="10" t="s">
        <v>256</v>
      </c>
      <c r="D479" s="11" t="s">
        <v>760</v>
      </c>
    </row>
    <row r="480" spans="3:4">
      <c r="C480" s="10" t="s">
        <v>256</v>
      </c>
      <c r="D480" s="11" t="s">
        <v>761</v>
      </c>
    </row>
    <row r="481" spans="3:4">
      <c r="C481" s="10" t="s">
        <v>256</v>
      </c>
      <c r="D481" s="11" t="s">
        <v>762</v>
      </c>
    </row>
    <row r="482" spans="3:4">
      <c r="C482" s="10" t="s">
        <v>256</v>
      </c>
      <c r="D482" s="11" t="s">
        <v>763</v>
      </c>
    </row>
    <row r="483" spans="3:4">
      <c r="C483" s="10" t="s">
        <v>256</v>
      </c>
      <c r="D483" s="11" t="s">
        <v>764</v>
      </c>
    </row>
    <row r="484" spans="3:4">
      <c r="C484" s="10" t="s">
        <v>258</v>
      </c>
      <c r="D484" s="11" t="s">
        <v>765</v>
      </c>
    </row>
    <row r="485" spans="3:4">
      <c r="C485" s="10" t="s">
        <v>258</v>
      </c>
      <c r="D485" s="11" t="s">
        <v>766</v>
      </c>
    </row>
    <row r="486" spans="3:4">
      <c r="C486" s="10" t="s">
        <v>258</v>
      </c>
      <c r="D486" s="11" t="s">
        <v>767</v>
      </c>
    </row>
    <row r="487" spans="3:4">
      <c r="C487" s="10" t="s">
        <v>258</v>
      </c>
      <c r="D487" s="11" t="s">
        <v>768</v>
      </c>
    </row>
    <row r="488" spans="3:4">
      <c r="C488" s="10" t="s">
        <v>258</v>
      </c>
      <c r="D488" s="11" t="s">
        <v>769</v>
      </c>
    </row>
    <row r="489" spans="3:4">
      <c r="C489" s="10" t="s">
        <v>258</v>
      </c>
      <c r="D489" s="11" t="s">
        <v>770</v>
      </c>
    </row>
    <row r="490" spans="3:4">
      <c r="C490" s="10" t="s">
        <v>258</v>
      </c>
      <c r="D490" s="11" t="s">
        <v>771</v>
      </c>
    </row>
    <row r="491" spans="3:4">
      <c r="C491" s="10" t="s">
        <v>258</v>
      </c>
      <c r="D491" s="11" t="s">
        <v>772</v>
      </c>
    </row>
    <row r="492" spans="3:4">
      <c r="C492" s="10" t="s">
        <v>258</v>
      </c>
      <c r="D492" s="11" t="s">
        <v>773</v>
      </c>
    </row>
    <row r="493" spans="3:4">
      <c r="C493" s="10" t="s">
        <v>258</v>
      </c>
      <c r="D493" s="11" t="s">
        <v>774</v>
      </c>
    </row>
    <row r="494" spans="3:4">
      <c r="C494" s="10" t="s">
        <v>258</v>
      </c>
      <c r="D494" s="11" t="s">
        <v>775</v>
      </c>
    </row>
    <row r="495" spans="3:4">
      <c r="C495" s="10" t="s">
        <v>258</v>
      </c>
      <c r="D495" s="11" t="s">
        <v>776</v>
      </c>
    </row>
    <row r="496" spans="3:4">
      <c r="C496" s="10" t="s">
        <v>258</v>
      </c>
      <c r="D496" s="11" t="s">
        <v>777</v>
      </c>
    </row>
    <row r="497" spans="3:4">
      <c r="C497" s="10" t="s">
        <v>258</v>
      </c>
      <c r="D497" s="11" t="s">
        <v>778</v>
      </c>
    </row>
    <row r="498" spans="3:4">
      <c r="C498" s="10" t="s">
        <v>258</v>
      </c>
      <c r="D498" s="11" t="s">
        <v>779</v>
      </c>
    </row>
    <row r="499" spans="3:4">
      <c r="C499" s="10" t="s">
        <v>258</v>
      </c>
      <c r="D499" s="11" t="s">
        <v>780</v>
      </c>
    </row>
    <row r="500" spans="3:4">
      <c r="C500" s="10" t="s">
        <v>258</v>
      </c>
      <c r="D500" s="11" t="s">
        <v>781</v>
      </c>
    </row>
    <row r="501" spans="3:4">
      <c r="C501" s="10" t="s">
        <v>258</v>
      </c>
      <c r="D501" s="11" t="s">
        <v>782</v>
      </c>
    </row>
    <row r="502" spans="3:4">
      <c r="C502" s="10" t="s">
        <v>258</v>
      </c>
      <c r="D502" s="11" t="s">
        <v>783</v>
      </c>
    </row>
    <row r="503" spans="3:4">
      <c r="C503" s="10" t="s">
        <v>258</v>
      </c>
      <c r="D503" s="11" t="s">
        <v>784</v>
      </c>
    </row>
    <row r="504" spans="3:4">
      <c r="C504" s="10" t="s">
        <v>258</v>
      </c>
      <c r="D504" s="11" t="s">
        <v>785</v>
      </c>
    </row>
    <row r="505" spans="3:4">
      <c r="C505" s="10" t="s">
        <v>258</v>
      </c>
      <c r="D505" s="11" t="s">
        <v>786</v>
      </c>
    </row>
    <row r="506" spans="3:4">
      <c r="C506" s="10" t="s">
        <v>258</v>
      </c>
      <c r="D506" s="11" t="s">
        <v>787</v>
      </c>
    </row>
    <row r="507" spans="3:4">
      <c r="C507" s="10" t="s">
        <v>258</v>
      </c>
      <c r="D507" s="11" t="s">
        <v>788</v>
      </c>
    </row>
    <row r="508" spans="3:4">
      <c r="C508" s="10" t="s">
        <v>258</v>
      </c>
      <c r="D508" s="11" t="s">
        <v>789</v>
      </c>
    </row>
    <row r="509" spans="3:4">
      <c r="C509" s="10" t="s">
        <v>258</v>
      </c>
      <c r="D509" s="11" t="s">
        <v>790</v>
      </c>
    </row>
    <row r="510" spans="3:4">
      <c r="C510" s="10" t="s">
        <v>258</v>
      </c>
      <c r="D510" s="11" t="s">
        <v>791</v>
      </c>
    </row>
    <row r="511" spans="3:4">
      <c r="C511" s="10" t="s">
        <v>258</v>
      </c>
      <c r="D511" s="11" t="s">
        <v>669</v>
      </c>
    </row>
    <row r="512" spans="3:4">
      <c r="C512" s="10" t="s">
        <v>258</v>
      </c>
      <c r="D512" s="11" t="s">
        <v>792</v>
      </c>
    </row>
    <row r="513" spans="3:4">
      <c r="C513" s="10" t="s">
        <v>258</v>
      </c>
      <c r="D513" s="11" t="s">
        <v>793</v>
      </c>
    </row>
    <row r="514" spans="3:4">
      <c r="C514" s="10" t="s">
        <v>258</v>
      </c>
      <c r="D514" s="11" t="s">
        <v>794</v>
      </c>
    </row>
    <row r="515" spans="3:4">
      <c r="C515" s="10" t="s">
        <v>258</v>
      </c>
      <c r="D515" s="11" t="s">
        <v>795</v>
      </c>
    </row>
    <row r="516" spans="3:4">
      <c r="C516" s="10" t="s">
        <v>258</v>
      </c>
      <c r="D516" s="11" t="s">
        <v>796</v>
      </c>
    </row>
    <row r="517" spans="3:4">
      <c r="C517" s="10" t="s">
        <v>258</v>
      </c>
      <c r="D517" s="11" t="s">
        <v>797</v>
      </c>
    </row>
    <row r="518" spans="3:4">
      <c r="C518" s="10" t="s">
        <v>258</v>
      </c>
      <c r="D518" s="11" t="s">
        <v>798</v>
      </c>
    </row>
    <row r="519" spans="3:4">
      <c r="C519" s="10" t="s">
        <v>260</v>
      </c>
      <c r="D519" s="11" t="s">
        <v>799</v>
      </c>
    </row>
    <row r="520" spans="3:4">
      <c r="C520" s="10" t="s">
        <v>260</v>
      </c>
      <c r="D520" s="11" t="s">
        <v>800</v>
      </c>
    </row>
    <row r="521" spans="3:4">
      <c r="C521" s="10" t="s">
        <v>260</v>
      </c>
      <c r="D521" s="11" t="s">
        <v>801</v>
      </c>
    </row>
    <row r="522" spans="3:4">
      <c r="C522" s="10" t="s">
        <v>260</v>
      </c>
      <c r="D522" s="11" t="s">
        <v>802</v>
      </c>
    </row>
    <row r="523" spans="3:4">
      <c r="C523" s="10" t="s">
        <v>260</v>
      </c>
      <c r="D523" s="11" t="s">
        <v>803</v>
      </c>
    </row>
    <row r="524" spans="3:4">
      <c r="C524" s="10" t="s">
        <v>260</v>
      </c>
      <c r="D524" s="11" t="s">
        <v>804</v>
      </c>
    </row>
    <row r="525" spans="3:4">
      <c r="C525" s="10" t="s">
        <v>260</v>
      </c>
      <c r="D525" s="11" t="s">
        <v>805</v>
      </c>
    </row>
    <row r="526" spans="3:4">
      <c r="C526" s="10" t="s">
        <v>260</v>
      </c>
      <c r="D526" s="11" t="s">
        <v>806</v>
      </c>
    </row>
    <row r="527" spans="3:4">
      <c r="C527" s="10" t="s">
        <v>260</v>
      </c>
      <c r="D527" s="11" t="s">
        <v>807</v>
      </c>
    </row>
    <row r="528" spans="3:4">
      <c r="C528" s="10" t="s">
        <v>260</v>
      </c>
      <c r="D528" s="11" t="s">
        <v>808</v>
      </c>
    </row>
    <row r="529" spans="3:4">
      <c r="C529" s="10" t="s">
        <v>260</v>
      </c>
      <c r="D529" s="11" t="s">
        <v>809</v>
      </c>
    </row>
    <row r="530" spans="3:4">
      <c r="C530" s="10" t="s">
        <v>260</v>
      </c>
      <c r="D530" s="11" t="s">
        <v>810</v>
      </c>
    </row>
    <row r="531" spans="3:4">
      <c r="C531" s="10" t="s">
        <v>260</v>
      </c>
      <c r="D531" s="11" t="s">
        <v>811</v>
      </c>
    </row>
    <row r="532" spans="3:4">
      <c r="C532" s="10" t="s">
        <v>260</v>
      </c>
      <c r="D532" s="11" t="s">
        <v>812</v>
      </c>
    </row>
    <row r="533" spans="3:4">
      <c r="C533" s="10" t="s">
        <v>260</v>
      </c>
      <c r="D533" s="11" t="s">
        <v>813</v>
      </c>
    </row>
    <row r="534" spans="3:4">
      <c r="C534" s="10" t="s">
        <v>260</v>
      </c>
      <c r="D534" s="11" t="s">
        <v>814</v>
      </c>
    </row>
    <row r="535" spans="3:4">
      <c r="C535" s="10" t="s">
        <v>260</v>
      </c>
      <c r="D535" s="11" t="s">
        <v>815</v>
      </c>
    </row>
    <row r="536" spans="3:4">
      <c r="C536" s="10" t="s">
        <v>260</v>
      </c>
      <c r="D536" s="11" t="s">
        <v>816</v>
      </c>
    </row>
    <row r="537" spans="3:4">
      <c r="C537" s="10" t="s">
        <v>260</v>
      </c>
      <c r="D537" s="11" t="s">
        <v>817</v>
      </c>
    </row>
    <row r="538" spans="3:4">
      <c r="C538" s="10" t="s">
        <v>260</v>
      </c>
      <c r="D538" s="11" t="s">
        <v>818</v>
      </c>
    </row>
    <row r="539" spans="3:4">
      <c r="C539" s="10" t="s">
        <v>260</v>
      </c>
      <c r="D539" s="11" t="s">
        <v>819</v>
      </c>
    </row>
    <row r="540" spans="3:4">
      <c r="C540" s="10" t="s">
        <v>260</v>
      </c>
      <c r="D540" s="11" t="s">
        <v>820</v>
      </c>
    </row>
    <row r="541" spans="3:4">
      <c r="C541" s="10" t="s">
        <v>260</v>
      </c>
      <c r="D541" s="11" t="s">
        <v>821</v>
      </c>
    </row>
    <row r="542" spans="3:4">
      <c r="C542" s="10" t="s">
        <v>260</v>
      </c>
      <c r="D542" s="11" t="s">
        <v>822</v>
      </c>
    </row>
    <row r="543" spans="3:4">
      <c r="C543" s="10" t="s">
        <v>260</v>
      </c>
      <c r="D543" s="11" t="s">
        <v>823</v>
      </c>
    </row>
    <row r="544" spans="3:4">
      <c r="C544" s="10" t="s">
        <v>260</v>
      </c>
      <c r="D544" s="11" t="s">
        <v>824</v>
      </c>
    </row>
    <row r="545" spans="3:4">
      <c r="C545" s="10" t="s">
        <v>260</v>
      </c>
      <c r="D545" s="11" t="s">
        <v>825</v>
      </c>
    </row>
    <row r="546" spans="3:4">
      <c r="C546" s="10" t="s">
        <v>260</v>
      </c>
      <c r="D546" s="11" t="s">
        <v>826</v>
      </c>
    </row>
    <row r="547" spans="3:4">
      <c r="C547" s="10" t="s">
        <v>260</v>
      </c>
      <c r="D547" s="11" t="s">
        <v>827</v>
      </c>
    </row>
    <row r="548" spans="3:4">
      <c r="C548" s="10" t="s">
        <v>260</v>
      </c>
      <c r="D548" s="11" t="s">
        <v>828</v>
      </c>
    </row>
    <row r="549" spans="3:4">
      <c r="C549" s="10" t="s">
        <v>260</v>
      </c>
      <c r="D549" s="11" t="s">
        <v>829</v>
      </c>
    </row>
    <row r="550" spans="3:4">
      <c r="C550" s="10" t="s">
        <v>260</v>
      </c>
      <c r="D550" s="11" t="s">
        <v>830</v>
      </c>
    </row>
    <row r="551" spans="3:4">
      <c r="C551" s="10" t="s">
        <v>260</v>
      </c>
      <c r="D551" s="11" t="s">
        <v>831</v>
      </c>
    </row>
    <row r="552" spans="3:4">
      <c r="C552" s="10" t="s">
        <v>260</v>
      </c>
      <c r="D552" s="11" t="s">
        <v>832</v>
      </c>
    </row>
    <row r="553" spans="3:4">
      <c r="C553" s="10" t="s">
        <v>260</v>
      </c>
      <c r="D553" s="11" t="s">
        <v>833</v>
      </c>
    </row>
    <row r="554" spans="3:4">
      <c r="C554" s="10" t="s">
        <v>260</v>
      </c>
      <c r="D554" s="11" t="s">
        <v>834</v>
      </c>
    </row>
    <row r="555" spans="3:4">
      <c r="C555" s="10" t="s">
        <v>260</v>
      </c>
      <c r="D555" s="11" t="s">
        <v>835</v>
      </c>
    </row>
    <row r="556" spans="3:4">
      <c r="C556" s="10" t="s">
        <v>260</v>
      </c>
      <c r="D556" s="11" t="s">
        <v>836</v>
      </c>
    </row>
    <row r="557" spans="3:4">
      <c r="C557" s="10" t="s">
        <v>260</v>
      </c>
      <c r="D557" s="11" t="s">
        <v>837</v>
      </c>
    </row>
    <row r="558" spans="3:4">
      <c r="C558" s="10" t="s">
        <v>260</v>
      </c>
      <c r="D558" s="11" t="s">
        <v>838</v>
      </c>
    </row>
    <row r="559" spans="3:4">
      <c r="C559" s="10" t="s">
        <v>260</v>
      </c>
      <c r="D559" s="11" t="s">
        <v>839</v>
      </c>
    </row>
    <row r="560" spans="3:4">
      <c r="C560" s="10" t="s">
        <v>260</v>
      </c>
      <c r="D560" s="11" t="s">
        <v>840</v>
      </c>
    </row>
    <row r="561" spans="3:4">
      <c r="C561" s="10" t="s">
        <v>260</v>
      </c>
      <c r="D561" s="11" t="s">
        <v>841</v>
      </c>
    </row>
    <row r="562" spans="3:4">
      <c r="C562" s="10" t="s">
        <v>260</v>
      </c>
      <c r="D562" s="11" t="s">
        <v>842</v>
      </c>
    </row>
    <row r="563" spans="3:4">
      <c r="C563" s="10" t="s">
        <v>260</v>
      </c>
      <c r="D563" s="11" t="s">
        <v>843</v>
      </c>
    </row>
    <row r="564" spans="3:4">
      <c r="C564" s="10" t="s">
        <v>260</v>
      </c>
      <c r="D564" s="11" t="s">
        <v>844</v>
      </c>
    </row>
    <row r="565" spans="3:4">
      <c r="C565" s="10" t="s">
        <v>260</v>
      </c>
      <c r="D565" s="11" t="s">
        <v>845</v>
      </c>
    </row>
    <row r="566" spans="3:4">
      <c r="C566" s="10" t="s">
        <v>260</v>
      </c>
      <c r="D566" s="11" t="s">
        <v>846</v>
      </c>
    </row>
    <row r="567" spans="3:4">
      <c r="C567" s="10" t="s">
        <v>260</v>
      </c>
      <c r="D567" s="11" t="s">
        <v>847</v>
      </c>
    </row>
    <row r="568" spans="3:4">
      <c r="C568" s="10" t="s">
        <v>260</v>
      </c>
      <c r="D568" s="11" t="s">
        <v>848</v>
      </c>
    </row>
    <row r="569" spans="3:4">
      <c r="C569" s="10" t="s">
        <v>260</v>
      </c>
      <c r="D569" s="11" t="s">
        <v>849</v>
      </c>
    </row>
    <row r="570" spans="3:4">
      <c r="C570" s="10" t="s">
        <v>260</v>
      </c>
      <c r="D570" s="11" t="s">
        <v>850</v>
      </c>
    </row>
    <row r="571" spans="3:4">
      <c r="C571" s="10" t="s">
        <v>260</v>
      </c>
      <c r="D571" s="11" t="s">
        <v>851</v>
      </c>
    </row>
    <row r="572" spans="3:4">
      <c r="C572" s="10" t="s">
        <v>260</v>
      </c>
      <c r="D572" s="11" t="s">
        <v>852</v>
      </c>
    </row>
    <row r="573" spans="3:4">
      <c r="C573" s="10" t="s">
        <v>260</v>
      </c>
      <c r="D573" s="11" t="s">
        <v>853</v>
      </c>
    </row>
    <row r="574" spans="3:4">
      <c r="C574" s="10" t="s">
        <v>260</v>
      </c>
      <c r="D574" s="11" t="s">
        <v>854</v>
      </c>
    </row>
    <row r="575" spans="3:4">
      <c r="C575" s="10" t="s">
        <v>260</v>
      </c>
      <c r="D575" s="11" t="s">
        <v>576</v>
      </c>
    </row>
    <row r="576" spans="3:4">
      <c r="C576" s="10" t="s">
        <v>260</v>
      </c>
      <c r="D576" s="11" t="s">
        <v>855</v>
      </c>
    </row>
    <row r="577" spans="3:4">
      <c r="C577" s="10" t="s">
        <v>260</v>
      </c>
      <c r="D577" s="11" t="s">
        <v>856</v>
      </c>
    </row>
    <row r="578" spans="3:4">
      <c r="C578" s="10" t="s">
        <v>260</v>
      </c>
      <c r="D578" s="11" t="s">
        <v>857</v>
      </c>
    </row>
    <row r="579" spans="3:4">
      <c r="C579" s="10" t="s">
        <v>260</v>
      </c>
      <c r="D579" s="11" t="s">
        <v>858</v>
      </c>
    </row>
    <row r="580" spans="3:4">
      <c r="C580" s="10" t="s">
        <v>260</v>
      </c>
      <c r="D580" s="11" t="s">
        <v>859</v>
      </c>
    </row>
    <row r="581" spans="3:4">
      <c r="C581" s="10" t="s">
        <v>260</v>
      </c>
      <c r="D581" s="11" t="s">
        <v>860</v>
      </c>
    </row>
    <row r="582" spans="3:4">
      <c r="C582" s="10" t="s">
        <v>262</v>
      </c>
      <c r="D582" s="11" t="s">
        <v>861</v>
      </c>
    </row>
    <row r="583" spans="3:4">
      <c r="C583" s="10" t="s">
        <v>262</v>
      </c>
      <c r="D583" s="11" t="s">
        <v>862</v>
      </c>
    </row>
    <row r="584" spans="3:4">
      <c r="C584" s="10" t="s">
        <v>262</v>
      </c>
      <c r="D584" s="11" t="s">
        <v>863</v>
      </c>
    </row>
    <row r="585" spans="3:4">
      <c r="C585" s="10" t="s">
        <v>262</v>
      </c>
      <c r="D585" s="11" t="s">
        <v>864</v>
      </c>
    </row>
    <row r="586" spans="3:4">
      <c r="C586" s="10" t="s">
        <v>262</v>
      </c>
      <c r="D586" s="11" t="s">
        <v>865</v>
      </c>
    </row>
    <row r="587" spans="3:4">
      <c r="C587" s="10" t="s">
        <v>262</v>
      </c>
      <c r="D587" s="11" t="s">
        <v>866</v>
      </c>
    </row>
    <row r="588" spans="3:4">
      <c r="C588" s="10" t="s">
        <v>262</v>
      </c>
      <c r="D588" s="11" t="s">
        <v>867</v>
      </c>
    </row>
    <row r="589" spans="3:4">
      <c r="C589" s="10" t="s">
        <v>262</v>
      </c>
      <c r="D589" s="11" t="s">
        <v>868</v>
      </c>
    </row>
    <row r="590" spans="3:4">
      <c r="C590" s="10" t="s">
        <v>262</v>
      </c>
      <c r="D590" s="11" t="s">
        <v>869</v>
      </c>
    </row>
    <row r="591" spans="3:4">
      <c r="C591" s="10" t="s">
        <v>262</v>
      </c>
      <c r="D591" s="11" t="s">
        <v>870</v>
      </c>
    </row>
    <row r="592" spans="3:4">
      <c r="C592" s="10" t="s">
        <v>262</v>
      </c>
      <c r="D592" s="11" t="s">
        <v>871</v>
      </c>
    </row>
    <row r="593" spans="3:4">
      <c r="C593" s="10" t="s">
        <v>262</v>
      </c>
      <c r="D593" s="11" t="s">
        <v>872</v>
      </c>
    </row>
    <row r="594" spans="3:4">
      <c r="C594" s="10" t="s">
        <v>262</v>
      </c>
      <c r="D594" s="11" t="s">
        <v>873</v>
      </c>
    </row>
    <row r="595" spans="3:4">
      <c r="C595" s="10" t="s">
        <v>262</v>
      </c>
      <c r="D595" s="11" t="s">
        <v>874</v>
      </c>
    </row>
    <row r="596" spans="3:4">
      <c r="C596" s="10" t="s">
        <v>262</v>
      </c>
      <c r="D596" s="11" t="s">
        <v>875</v>
      </c>
    </row>
    <row r="597" spans="3:4">
      <c r="C597" s="10" t="s">
        <v>262</v>
      </c>
      <c r="D597" s="11" t="s">
        <v>876</v>
      </c>
    </row>
    <row r="598" spans="3:4">
      <c r="C598" s="10" t="s">
        <v>262</v>
      </c>
      <c r="D598" s="11" t="s">
        <v>877</v>
      </c>
    </row>
    <row r="599" spans="3:4">
      <c r="C599" s="10" t="s">
        <v>262</v>
      </c>
      <c r="D599" s="11" t="s">
        <v>878</v>
      </c>
    </row>
    <row r="600" spans="3:4">
      <c r="C600" s="10" t="s">
        <v>262</v>
      </c>
      <c r="D600" s="11" t="s">
        <v>879</v>
      </c>
    </row>
    <row r="601" spans="3:4">
      <c r="C601" s="10" t="s">
        <v>262</v>
      </c>
      <c r="D601" s="11" t="s">
        <v>880</v>
      </c>
    </row>
    <row r="602" spans="3:4">
      <c r="C602" s="10" t="s">
        <v>262</v>
      </c>
      <c r="D602" s="11" t="s">
        <v>881</v>
      </c>
    </row>
    <row r="603" spans="3:4">
      <c r="C603" s="10" t="s">
        <v>262</v>
      </c>
      <c r="D603" s="11" t="s">
        <v>882</v>
      </c>
    </row>
    <row r="604" spans="3:4">
      <c r="C604" s="10" t="s">
        <v>262</v>
      </c>
      <c r="D604" s="11" t="s">
        <v>883</v>
      </c>
    </row>
    <row r="605" spans="3:4">
      <c r="C605" s="10" t="s">
        <v>262</v>
      </c>
      <c r="D605" s="11" t="s">
        <v>884</v>
      </c>
    </row>
    <row r="606" spans="3:4">
      <c r="C606" s="10" t="s">
        <v>262</v>
      </c>
      <c r="D606" s="11" t="s">
        <v>885</v>
      </c>
    </row>
    <row r="607" spans="3:4">
      <c r="C607" s="10" t="s">
        <v>262</v>
      </c>
      <c r="D607" s="11" t="s">
        <v>886</v>
      </c>
    </row>
    <row r="608" spans="3:4">
      <c r="C608" s="10" t="s">
        <v>262</v>
      </c>
      <c r="D608" s="11" t="s">
        <v>887</v>
      </c>
    </row>
    <row r="609" spans="3:4">
      <c r="C609" s="10" t="s">
        <v>262</v>
      </c>
      <c r="D609" s="11" t="s">
        <v>888</v>
      </c>
    </row>
    <row r="610" spans="3:4">
      <c r="C610" s="10" t="s">
        <v>262</v>
      </c>
      <c r="D610" s="11" t="s">
        <v>889</v>
      </c>
    </row>
    <row r="611" spans="3:4">
      <c r="C611" s="10" t="s">
        <v>262</v>
      </c>
      <c r="D611" s="11" t="s">
        <v>890</v>
      </c>
    </row>
    <row r="612" spans="3:4">
      <c r="C612" s="10" t="s">
        <v>262</v>
      </c>
      <c r="D612" s="11" t="s">
        <v>891</v>
      </c>
    </row>
    <row r="613" spans="3:4">
      <c r="C613" s="10" t="s">
        <v>262</v>
      </c>
      <c r="D613" s="11" t="s">
        <v>892</v>
      </c>
    </row>
    <row r="614" spans="3:4">
      <c r="C614" s="10" t="s">
        <v>262</v>
      </c>
      <c r="D614" s="11" t="s">
        <v>893</v>
      </c>
    </row>
    <row r="615" spans="3:4">
      <c r="C615" s="10" t="s">
        <v>262</v>
      </c>
      <c r="D615" s="11" t="s">
        <v>894</v>
      </c>
    </row>
    <row r="616" spans="3:4">
      <c r="C616" s="10" t="s">
        <v>262</v>
      </c>
      <c r="D616" s="11" t="s">
        <v>895</v>
      </c>
    </row>
    <row r="617" spans="3:4">
      <c r="C617" s="10" t="s">
        <v>262</v>
      </c>
      <c r="D617" s="11" t="s">
        <v>896</v>
      </c>
    </row>
    <row r="618" spans="3:4">
      <c r="C618" s="10" t="s">
        <v>262</v>
      </c>
      <c r="D618" s="11" t="s">
        <v>897</v>
      </c>
    </row>
    <row r="619" spans="3:4">
      <c r="C619" s="10" t="s">
        <v>262</v>
      </c>
      <c r="D619" s="11" t="s">
        <v>898</v>
      </c>
    </row>
    <row r="620" spans="3:4">
      <c r="C620" s="10" t="s">
        <v>262</v>
      </c>
      <c r="D620" s="11" t="s">
        <v>899</v>
      </c>
    </row>
    <row r="621" spans="3:4">
      <c r="C621" s="10" t="s">
        <v>262</v>
      </c>
      <c r="D621" s="11" t="s">
        <v>900</v>
      </c>
    </row>
    <row r="622" spans="3:4">
      <c r="C622" s="10" t="s">
        <v>262</v>
      </c>
      <c r="D622" s="11" t="s">
        <v>901</v>
      </c>
    </row>
    <row r="623" spans="3:4">
      <c r="C623" s="10" t="s">
        <v>262</v>
      </c>
      <c r="D623" s="11" t="s">
        <v>902</v>
      </c>
    </row>
    <row r="624" spans="3:4">
      <c r="C624" s="10" t="s">
        <v>262</v>
      </c>
      <c r="D624" s="11" t="s">
        <v>903</v>
      </c>
    </row>
    <row r="625" spans="3:4">
      <c r="C625" s="10" t="s">
        <v>262</v>
      </c>
      <c r="D625" s="11" t="s">
        <v>904</v>
      </c>
    </row>
    <row r="626" spans="3:4">
      <c r="C626" s="10" t="s">
        <v>262</v>
      </c>
      <c r="D626" s="11" t="s">
        <v>905</v>
      </c>
    </row>
    <row r="627" spans="3:4">
      <c r="C627" s="10" t="s">
        <v>262</v>
      </c>
      <c r="D627" s="11" t="s">
        <v>906</v>
      </c>
    </row>
    <row r="628" spans="3:4">
      <c r="C628" s="10" t="s">
        <v>262</v>
      </c>
      <c r="D628" s="11" t="s">
        <v>907</v>
      </c>
    </row>
    <row r="629" spans="3:4">
      <c r="C629" s="10" t="s">
        <v>262</v>
      </c>
      <c r="D629" s="11" t="s">
        <v>908</v>
      </c>
    </row>
    <row r="630" spans="3:4">
      <c r="C630" s="10" t="s">
        <v>262</v>
      </c>
      <c r="D630" s="11" t="s">
        <v>909</v>
      </c>
    </row>
    <row r="631" spans="3:4">
      <c r="C631" s="10" t="s">
        <v>262</v>
      </c>
      <c r="D631" s="11" t="s">
        <v>910</v>
      </c>
    </row>
    <row r="632" spans="3:4">
      <c r="C632" s="10" t="s">
        <v>262</v>
      </c>
      <c r="D632" s="11" t="s">
        <v>911</v>
      </c>
    </row>
    <row r="633" spans="3:4">
      <c r="C633" s="10" t="s">
        <v>262</v>
      </c>
      <c r="D633" s="11" t="s">
        <v>912</v>
      </c>
    </row>
    <row r="634" spans="3:4">
      <c r="C634" s="10" t="s">
        <v>262</v>
      </c>
      <c r="D634" s="11" t="s">
        <v>913</v>
      </c>
    </row>
    <row r="635" spans="3:4">
      <c r="C635" s="10" t="s">
        <v>262</v>
      </c>
      <c r="D635" s="11" t="s">
        <v>914</v>
      </c>
    </row>
    <row r="636" spans="3:4">
      <c r="C636" s="10" t="s">
        <v>47</v>
      </c>
      <c r="D636" s="11" t="s">
        <v>915</v>
      </c>
    </row>
    <row r="637" spans="3:4">
      <c r="C637" s="10" t="s">
        <v>47</v>
      </c>
      <c r="D637" s="11" t="s">
        <v>916</v>
      </c>
    </row>
    <row r="638" spans="3:4">
      <c r="C638" s="10" t="s">
        <v>47</v>
      </c>
      <c r="D638" s="11" t="s">
        <v>917</v>
      </c>
    </row>
    <row r="639" spans="3:4">
      <c r="C639" s="10" t="s">
        <v>47</v>
      </c>
      <c r="D639" s="11" t="s">
        <v>918</v>
      </c>
    </row>
    <row r="640" spans="3:4">
      <c r="C640" s="10" t="s">
        <v>47</v>
      </c>
      <c r="D640" s="11" t="s">
        <v>919</v>
      </c>
    </row>
    <row r="641" spans="3:4">
      <c r="C641" s="10" t="s">
        <v>47</v>
      </c>
      <c r="D641" s="11" t="s">
        <v>920</v>
      </c>
    </row>
    <row r="642" spans="3:4">
      <c r="C642" s="10" t="s">
        <v>47</v>
      </c>
      <c r="D642" s="11" t="s">
        <v>921</v>
      </c>
    </row>
    <row r="643" spans="3:4">
      <c r="C643" s="10" t="s">
        <v>47</v>
      </c>
      <c r="D643" s="11" t="s">
        <v>922</v>
      </c>
    </row>
    <row r="644" spans="3:4">
      <c r="C644" s="10" t="s">
        <v>47</v>
      </c>
      <c r="D644" s="11" t="s">
        <v>923</v>
      </c>
    </row>
    <row r="645" spans="3:4">
      <c r="C645" s="10" t="s">
        <v>47</v>
      </c>
      <c r="D645" s="11" t="s">
        <v>924</v>
      </c>
    </row>
    <row r="646" spans="3:4">
      <c r="C646" s="10" t="s">
        <v>47</v>
      </c>
      <c r="D646" s="11" t="s">
        <v>925</v>
      </c>
    </row>
    <row r="647" spans="3:4">
      <c r="C647" s="10" t="s">
        <v>47</v>
      </c>
      <c r="D647" s="11" t="s">
        <v>926</v>
      </c>
    </row>
    <row r="648" spans="3:4">
      <c r="C648" s="10" t="s">
        <v>47</v>
      </c>
      <c r="D648" s="11" t="s">
        <v>927</v>
      </c>
    </row>
    <row r="649" spans="3:4">
      <c r="C649" s="10" t="s">
        <v>47</v>
      </c>
      <c r="D649" s="11" t="s">
        <v>928</v>
      </c>
    </row>
    <row r="650" spans="3:4">
      <c r="C650" s="10" t="s">
        <v>47</v>
      </c>
      <c r="D650" s="11" t="s">
        <v>929</v>
      </c>
    </row>
    <row r="651" spans="3:4">
      <c r="C651" s="10" t="s">
        <v>47</v>
      </c>
      <c r="D651" s="11" t="s">
        <v>930</v>
      </c>
    </row>
    <row r="652" spans="3:4">
      <c r="C652" s="10" t="s">
        <v>47</v>
      </c>
      <c r="D652" s="11" t="s">
        <v>931</v>
      </c>
    </row>
    <row r="653" spans="3:4">
      <c r="C653" s="10" t="s">
        <v>47</v>
      </c>
      <c r="D653" s="11" t="s">
        <v>932</v>
      </c>
    </row>
    <row r="654" spans="3:4">
      <c r="C654" s="10" t="s">
        <v>47</v>
      </c>
      <c r="D654" s="11" t="s">
        <v>933</v>
      </c>
    </row>
    <row r="655" spans="3:4">
      <c r="C655" s="10" t="s">
        <v>47</v>
      </c>
      <c r="D655" s="11" t="s">
        <v>934</v>
      </c>
    </row>
    <row r="656" spans="3:4">
      <c r="C656" s="10" t="s">
        <v>47</v>
      </c>
      <c r="D656" s="11" t="s">
        <v>935</v>
      </c>
    </row>
    <row r="657" spans="3:4">
      <c r="C657" s="10" t="s">
        <v>47</v>
      </c>
      <c r="D657" s="11" t="s">
        <v>936</v>
      </c>
    </row>
    <row r="658" spans="3:4">
      <c r="C658" s="10" t="s">
        <v>47</v>
      </c>
      <c r="D658" s="11" t="s">
        <v>937</v>
      </c>
    </row>
    <row r="659" spans="3:4">
      <c r="C659" s="10" t="s">
        <v>47</v>
      </c>
      <c r="D659" s="11" t="s">
        <v>938</v>
      </c>
    </row>
    <row r="660" spans="3:4">
      <c r="C660" s="10" t="s">
        <v>47</v>
      </c>
      <c r="D660" s="11" t="s">
        <v>939</v>
      </c>
    </row>
    <row r="661" spans="3:4">
      <c r="C661" s="10" t="s">
        <v>47</v>
      </c>
      <c r="D661" s="11" t="s">
        <v>940</v>
      </c>
    </row>
    <row r="662" spans="3:4">
      <c r="C662" s="10" t="s">
        <v>47</v>
      </c>
      <c r="D662" s="11" t="s">
        <v>941</v>
      </c>
    </row>
    <row r="663" spans="3:4">
      <c r="C663" s="10" t="s">
        <v>47</v>
      </c>
      <c r="D663" s="11" t="s">
        <v>942</v>
      </c>
    </row>
    <row r="664" spans="3:4">
      <c r="C664" s="10" t="s">
        <v>47</v>
      </c>
      <c r="D664" s="11" t="s">
        <v>943</v>
      </c>
    </row>
    <row r="665" spans="3:4">
      <c r="C665" s="10" t="s">
        <v>47</v>
      </c>
      <c r="D665" s="11" t="s">
        <v>944</v>
      </c>
    </row>
    <row r="666" spans="3:4">
      <c r="C666" s="10" t="s">
        <v>47</v>
      </c>
      <c r="D666" s="11" t="s">
        <v>945</v>
      </c>
    </row>
    <row r="667" spans="3:4">
      <c r="C667" s="10" t="s">
        <v>47</v>
      </c>
      <c r="D667" s="11" t="s">
        <v>946</v>
      </c>
    </row>
    <row r="668" spans="3:4">
      <c r="C668" s="10" t="s">
        <v>47</v>
      </c>
      <c r="D668" s="11" t="s">
        <v>947</v>
      </c>
    </row>
    <row r="669" spans="3:4">
      <c r="C669" s="10" t="s">
        <v>47</v>
      </c>
      <c r="D669" s="11" t="s">
        <v>948</v>
      </c>
    </row>
    <row r="670" spans="3:4">
      <c r="C670" s="10" t="s">
        <v>47</v>
      </c>
      <c r="D670" s="11" t="s">
        <v>949</v>
      </c>
    </row>
    <row r="671" spans="3:4">
      <c r="C671" s="10" t="s">
        <v>47</v>
      </c>
      <c r="D671" s="11" t="s">
        <v>950</v>
      </c>
    </row>
    <row r="672" spans="3:4">
      <c r="C672" s="10" t="s">
        <v>47</v>
      </c>
      <c r="D672" s="11" t="s">
        <v>951</v>
      </c>
    </row>
    <row r="673" spans="3:4">
      <c r="C673" s="10" t="s">
        <v>47</v>
      </c>
      <c r="D673" s="11" t="s">
        <v>952</v>
      </c>
    </row>
    <row r="674" spans="3:4">
      <c r="C674" s="10" t="s">
        <v>47</v>
      </c>
      <c r="D674" s="11" t="s">
        <v>953</v>
      </c>
    </row>
    <row r="675" spans="3:4">
      <c r="C675" s="10" t="s">
        <v>47</v>
      </c>
      <c r="D675" s="11" t="s">
        <v>954</v>
      </c>
    </row>
    <row r="676" spans="3:4">
      <c r="C676" s="10" t="s">
        <v>47</v>
      </c>
      <c r="D676" s="11" t="s">
        <v>955</v>
      </c>
    </row>
    <row r="677" spans="3:4">
      <c r="C677" s="10" t="s">
        <v>47</v>
      </c>
      <c r="D677" s="11" t="s">
        <v>956</v>
      </c>
    </row>
    <row r="678" spans="3:4">
      <c r="C678" s="10" t="s">
        <v>47</v>
      </c>
      <c r="D678" s="11" t="s">
        <v>957</v>
      </c>
    </row>
    <row r="679" spans="3:4">
      <c r="C679" s="10" t="s">
        <v>47</v>
      </c>
      <c r="D679" s="11" t="s">
        <v>958</v>
      </c>
    </row>
    <row r="680" spans="3:4">
      <c r="C680" s="10" t="s">
        <v>47</v>
      </c>
      <c r="D680" s="11" t="s">
        <v>959</v>
      </c>
    </row>
    <row r="681" spans="3:4">
      <c r="C681" s="10" t="s">
        <v>47</v>
      </c>
      <c r="D681" s="11" t="s">
        <v>960</v>
      </c>
    </row>
    <row r="682" spans="3:4">
      <c r="C682" s="10" t="s">
        <v>47</v>
      </c>
      <c r="D682" s="11" t="s">
        <v>961</v>
      </c>
    </row>
    <row r="683" spans="3:4">
      <c r="C683" s="10" t="s">
        <v>47</v>
      </c>
      <c r="D683" s="11" t="s">
        <v>962</v>
      </c>
    </row>
    <row r="684" spans="3:4">
      <c r="C684" s="10" t="s">
        <v>47</v>
      </c>
      <c r="D684" s="11" t="s">
        <v>963</v>
      </c>
    </row>
    <row r="685" spans="3:4">
      <c r="C685" s="10" t="s">
        <v>47</v>
      </c>
      <c r="D685" s="11" t="s">
        <v>964</v>
      </c>
    </row>
    <row r="686" spans="3:4">
      <c r="C686" s="10" t="s">
        <v>47</v>
      </c>
      <c r="D686" s="11" t="s">
        <v>965</v>
      </c>
    </row>
    <row r="687" spans="3:4">
      <c r="C687" s="10" t="s">
        <v>47</v>
      </c>
      <c r="D687" s="11" t="s">
        <v>966</v>
      </c>
    </row>
    <row r="688" spans="3:4">
      <c r="C688" s="10" t="s">
        <v>47</v>
      </c>
      <c r="D688" s="11" t="s">
        <v>967</v>
      </c>
    </row>
    <row r="689" spans="3:4">
      <c r="C689" s="10" t="s">
        <v>47</v>
      </c>
      <c r="D689" s="11" t="s">
        <v>968</v>
      </c>
    </row>
    <row r="690" spans="3:4">
      <c r="C690" s="10" t="s">
        <v>47</v>
      </c>
      <c r="D690" s="11" t="s">
        <v>969</v>
      </c>
    </row>
    <row r="691" spans="3:4">
      <c r="C691" s="10" t="s">
        <v>47</v>
      </c>
      <c r="D691" s="11" t="s">
        <v>970</v>
      </c>
    </row>
    <row r="692" spans="3:4">
      <c r="C692" s="10" t="s">
        <v>47</v>
      </c>
      <c r="D692" s="11" t="s">
        <v>971</v>
      </c>
    </row>
    <row r="693" spans="3:4">
      <c r="C693" s="10" t="s">
        <v>47</v>
      </c>
      <c r="D693" s="11" t="s">
        <v>972</v>
      </c>
    </row>
    <row r="694" spans="3:4">
      <c r="C694" s="10" t="s">
        <v>47</v>
      </c>
      <c r="D694" s="11" t="s">
        <v>973</v>
      </c>
    </row>
    <row r="695" spans="3:4">
      <c r="C695" s="10" t="s">
        <v>47</v>
      </c>
      <c r="D695" s="11" t="s">
        <v>974</v>
      </c>
    </row>
    <row r="696" spans="3:4">
      <c r="C696" s="10" t="s">
        <v>47</v>
      </c>
      <c r="D696" s="11" t="s">
        <v>975</v>
      </c>
    </row>
    <row r="697" spans="3:4">
      <c r="C697" s="10" t="s">
        <v>47</v>
      </c>
      <c r="D697" s="11" t="s">
        <v>976</v>
      </c>
    </row>
    <row r="698" spans="3:4">
      <c r="C698" s="10" t="s">
        <v>265</v>
      </c>
      <c r="D698" s="11" t="s">
        <v>977</v>
      </c>
    </row>
    <row r="699" spans="3:4">
      <c r="C699" s="10" t="s">
        <v>265</v>
      </c>
      <c r="D699" s="11" t="s">
        <v>978</v>
      </c>
    </row>
    <row r="700" spans="3:4">
      <c r="C700" s="10" t="s">
        <v>265</v>
      </c>
      <c r="D700" s="11" t="s">
        <v>979</v>
      </c>
    </row>
    <row r="701" spans="3:4">
      <c r="C701" s="10" t="s">
        <v>265</v>
      </c>
      <c r="D701" s="11" t="s">
        <v>980</v>
      </c>
    </row>
    <row r="702" spans="3:4">
      <c r="C702" s="10" t="s">
        <v>265</v>
      </c>
      <c r="D702" s="11" t="s">
        <v>981</v>
      </c>
    </row>
    <row r="703" spans="3:4">
      <c r="C703" s="10" t="s">
        <v>265</v>
      </c>
      <c r="D703" s="11" t="s">
        <v>982</v>
      </c>
    </row>
    <row r="704" spans="3:4">
      <c r="C704" s="10" t="s">
        <v>265</v>
      </c>
      <c r="D704" s="11" t="s">
        <v>983</v>
      </c>
    </row>
    <row r="705" spans="3:4">
      <c r="C705" s="10" t="s">
        <v>265</v>
      </c>
      <c r="D705" s="11" t="s">
        <v>984</v>
      </c>
    </row>
    <row r="706" spans="3:4">
      <c r="C706" s="10" t="s">
        <v>265</v>
      </c>
      <c r="D706" s="11" t="s">
        <v>985</v>
      </c>
    </row>
    <row r="707" spans="3:4">
      <c r="C707" s="10" t="s">
        <v>265</v>
      </c>
      <c r="D707" s="11" t="s">
        <v>986</v>
      </c>
    </row>
    <row r="708" spans="3:4">
      <c r="C708" s="10" t="s">
        <v>265</v>
      </c>
      <c r="D708" s="11" t="s">
        <v>987</v>
      </c>
    </row>
    <row r="709" spans="3:4">
      <c r="C709" s="10" t="s">
        <v>265</v>
      </c>
      <c r="D709" s="11" t="s">
        <v>988</v>
      </c>
    </row>
    <row r="710" spans="3:4">
      <c r="C710" s="10" t="s">
        <v>265</v>
      </c>
      <c r="D710" s="11" t="s">
        <v>989</v>
      </c>
    </row>
    <row r="711" spans="3:4">
      <c r="C711" s="10" t="s">
        <v>265</v>
      </c>
      <c r="D711" s="11" t="s">
        <v>990</v>
      </c>
    </row>
    <row r="712" spans="3:4">
      <c r="C712" s="10" t="s">
        <v>265</v>
      </c>
      <c r="D712" s="11" t="s">
        <v>991</v>
      </c>
    </row>
    <row r="713" spans="3:4">
      <c r="C713" s="10" t="s">
        <v>265</v>
      </c>
      <c r="D713" s="11" t="s">
        <v>992</v>
      </c>
    </row>
    <row r="714" spans="3:4">
      <c r="C714" s="10" t="s">
        <v>265</v>
      </c>
      <c r="D714" s="11" t="s">
        <v>993</v>
      </c>
    </row>
    <row r="715" spans="3:4">
      <c r="C715" s="10" t="s">
        <v>265</v>
      </c>
      <c r="D715" s="11" t="s">
        <v>994</v>
      </c>
    </row>
    <row r="716" spans="3:4">
      <c r="C716" s="10" t="s">
        <v>265</v>
      </c>
      <c r="D716" s="11" t="s">
        <v>995</v>
      </c>
    </row>
    <row r="717" spans="3:4">
      <c r="C717" s="10" t="s">
        <v>265</v>
      </c>
      <c r="D717" s="11" t="s">
        <v>996</v>
      </c>
    </row>
    <row r="718" spans="3:4">
      <c r="C718" s="10" t="s">
        <v>265</v>
      </c>
      <c r="D718" s="11" t="s">
        <v>997</v>
      </c>
    </row>
    <row r="719" spans="3:4">
      <c r="C719" s="10" t="s">
        <v>265</v>
      </c>
      <c r="D719" s="11" t="s">
        <v>998</v>
      </c>
    </row>
    <row r="720" spans="3:4">
      <c r="C720" s="10" t="s">
        <v>265</v>
      </c>
      <c r="D720" s="11" t="s">
        <v>999</v>
      </c>
    </row>
    <row r="721" spans="3:4">
      <c r="C721" s="10" t="s">
        <v>265</v>
      </c>
      <c r="D721" s="11" t="s">
        <v>1000</v>
      </c>
    </row>
    <row r="722" spans="3:4">
      <c r="C722" s="10" t="s">
        <v>265</v>
      </c>
      <c r="D722" s="11" t="s">
        <v>1001</v>
      </c>
    </row>
    <row r="723" spans="3:4">
      <c r="C723" s="10" t="s">
        <v>265</v>
      </c>
      <c r="D723" s="11" t="s">
        <v>1002</v>
      </c>
    </row>
    <row r="724" spans="3:4">
      <c r="C724" s="10" t="s">
        <v>265</v>
      </c>
      <c r="D724" s="11" t="s">
        <v>1003</v>
      </c>
    </row>
    <row r="725" spans="3:4">
      <c r="C725" s="10" t="s">
        <v>265</v>
      </c>
      <c r="D725" s="11" t="s">
        <v>1004</v>
      </c>
    </row>
    <row r="726" spans="3:4">
      <c r="C726" s="10" t="s">
        <v>265</v>
      </c>
      <c r="D726" s="11" t="s">
        <v>1005</v>
      </c>
    </row>
    <row r="727" spans="3:4">
      <c r="C727" s="10" t="s">
        <v>265</v>
      </c>
      <c r="D727" s="11" t="s">
        <v>1006</v>
      </c>
    </row>
    <row r="728" spans="3:4">
      <c r="C728" s="10" t="s">
        <v>265</v>
      </c>
      <c r="D728" s="11" t="s">
        <v>1007</v>
      </c>
    </row>
    <row r="729" spans="3:4">
      <c r="C729" s="10" t="s">
        <v>265</v>
      </c>
      <c r="D729" s="11" t="s">
        <v>1008</v>
      </c>
    </row>
    <row r="730" spans="3:4">
      <c r="C730" s="10" t="s">
        <v>265</v>
      </c>
      <c r="D730" s="11" t="s">
        <v>1009</v>
      </c>
    </row>
    <row r="731" spans="3:4">
      <c r="C731" s="10" t="s">
        <v>267</v>
      </c>
      <c r="D731" s="11" t="s">
        <v>1010</v>
      </c>
    </row>
    <row r="732" spans="3:4">
      <c r="C732" s="10" t="s">
        <v>267</v>
      </c>
      <c r="D732" s="11" t="s">
        <v>1011</v>
      </c>
    </row>
    <row r="733" spans="3:4">
      <c r="C733" s="10" t="s">
        <v>267</v>
      </c>
      <c r="D733" s="11" t="s">
        <v>1012</v>
      </c>
    </row>
    <row r="734" spans="3:4">
      <c r="C734" s="10" t="s">
        <v>267</v>
      </c>
      <c r="D734" s="11" t="s">
        <v>1013</v>
      </c>
    </row>
    <row r="735" spans="3:4">
      <c r="C735" s="10" t="s">
        <v>267</v>
      </c>
      <c r="D735" s="11" t="s">
        <v>1014</v>
      </c>
    </row>
    <row r="736" spans="3:4">
      <c r="C736" s="10" t="s">
        <v>267</v>
      </c>
      <c r="D736" s="11" t="s">
        <v>1015</v>
      </c>
    </row>
    <row r="737" spans="3:4">
      <c r="C737" s="10" t="s">
        <v>267</v>
      </c>
      <c r="D737" s="11" t="s">
        <v>1016</v>
      </c>
    </row>
    <row r="738" spans="3:4">
      <c r="C738" s="10" t="s">
        <v>267</v>
      </c>
      <c r="D738" s="11" t="s">
        <v>1017</v>
      </c>
    </row>
    <row r="739" spans="3:4">
      <c r="C739" s="10" t="s">
        <v>267</v>
      </c>
      <c r="D739" s="11" t="s">
        <v>1018</v>
      </c>
    </row>
    <row r="740" spans="3:4">
      <c r="C740" s="10" t="s">
        <v>267</v>
      </c>
      <c r="D740" s="11" t="s">
        <v>1019</v>
      </c>
    </row>
    <row r="741" spans="3:4">
      <c r="C741" s="10" t="s">
        <v>267</v>
      </c>
      <c r="D741" s="11" t="s">
        <v>1020</v>
      </c>
    </row>
    <row r="742" spans="3:4">
      <c r="C742" s="10" t="s">
        <v>267</v>
      </c>
      <c r="D742" s="11" t="s">
        <v>1021</v>
      </c>
    </row>
    <row r="743" spans="3:4">
      <c r="C743" s="10" t="s">
        <v>267</v>
      </c>
      <c r="D743" s="11" t="s">
        <v>1022</v>
      </c>
    </row>
    <row r="744" spans="3:4">
      <c r="C744" s="10" t="s">
        <v>267</v>
      </c>
      <c r="D744" s="11" t="s">
        <v>1023</v>
      </c>
    </row>
    <row r="745" spans="3:4">
      <c r="C745" s="10" t="s">
        <v>267</v>
      </c>
      <c r="D745" s="11" t="s">
        <v>1024</v>
      </c>
    </row>
    <row r="746" spans="3:4">
      <c r="C746" s="10" t="s">
        <v>267</v>
      </c>
      <c r="D746" s="11" t="s">
        <v>1025</v>
      </c>
    </row>
    <row r="747" spans="3:4">
      <c r="C747" s="10" t="s">
        <v>267</v>
      </c>
      <c r="D747" s="11" t="s">
        <v>1026</v>
      </c>
    </row>
    <row r="748" spans="3:4">
      <c r="C748" s="10" t="s">
        <v>267</v>
      </c>
      <c r="D748" s="11" t="s">
        <v>1027</v>
      </c>
    </row>
    <row r="749" spans="3:4">
      <c r="C749" s="10" t="s">
        <v>267</v>
      </c>
      <c r="D749" s="11" t="s">
        <v>1028</v>
      </c>
    </row>
    <row r="750" spans="3:4">
      <c r="C750" s="10" t="s">
        <v>267</v>
      </c>
      <c r="D750" s="11" t="s">
        <v>1029</v>
      </c>
    </row>
    <row r="751" spans="3:4">
      <c r="C751" s="10" t="s">
        <v>267</v>
      </c>
      <c r="D751" s="11" t="s">
        <v>1030</v>
      </c>
    </row>
    <row r="752" spans="3:4">
      <c r="C752" s="10" t="s">
        <v>267</v>
      </c>
      <c r="D752" s="11" t="s">
        <v>1031</v>
      </c>
    </row>
    <row r="753" spans="3:4">
      <c r="C753" s="10" t="s">
        <v>267</v>
      </c>
      <c r="D753" s="11" t="s">
        <v>1032</v>
      </c>
    </row>
    <row r="754" spans="3:4">
      <c r="C754" s="10" t="s">
        <v>267</v>
      </c>
      <c r="D754" s="11" t="s">
        <v>1033</v>
      </c>
    </row>
    <row r="755" spans="3:4">
      <c r="C755" s="10" t="s">
        <v>267</v>
      </c>
      <c r="D755" s="11" t="s">
        <v>1034</v>
      </c>
    </row>
    <row r="756" spans="3:4">
      <c r="C756" s="10" t="s">
        <v>267</v>
      </c>
      <c r="D756" s="11" t="s">
        <v>1035</v>
      </c>
    </row>
    <row r="757" spans="3:4">
      <c r="C757" s="10" t="s">
        <v>267</v>
      </c>
      <c r="D757" s="11" t="s">
        <v>1036</v>
      </c>
    </row>
    <row r="758" spans="3:4">
      <c r="C758" s="10" t="s">
        <v>267</v>
      </c>
      <c r="D758" s="11" t="s">
        <v>1037</v>
      </c>
    </row>
    <row r="759" spans="3:4">
      <c r="C759" s="10" t="s">
        <v>267</v>
      </c>
      <c r="D759" s="11" t="s">
        <v>1038</v>
      </c>
    </row>
    <row r="760" spans="3:4">
      <c r="C760" s="10" t="s">
        <v>267</v>
      </c>
      <c r="D760" s="11" t="s">
        <v>1039</v>
      </c>
    </row>
    <row r="761" spans="3:4">
      <c r="C761" s="10" t="s">
        <v>269</v>
      </c>
      <c r="D761" s="11" t="s">
        <v>1040</v>
      </c>
    </row>
    <row r="762" spans="3:4">
      <c r="C762" s="10" t="s">
        <v>269</v>
      </c>
      <c r="D762" s="11" t="s">
        <v>1041</v>
      </c>
    </row>
    <row r="763" spans="3:4">
      <c r="C763" s="10" t="s">
        <v>269</v>
      </c>
      <c r="D763" s="11" t="s">
        <v>1042</v>
      </c>
    </row>
    <row r="764" spans="3:4">
      <c r="C764" s="10" t="s">
        <v>269</v>
      </c>
      <c r="D764" s="11" t="s">
        <v>1043</v>
      </c>
    </row>
    <row r="765" spans="3:4">
      <c r="C765" s="10" t="s">
        <v>269</v>
      </c>
      <c r="D765" s="11" t="s">
        <v>1044</v>
      </c>
    </row>
    <row r="766" spans="3:4">
      <c r="C766" s="10" t="s">
        <v>269</v>
      </c>
      <c r="D766" s="11" t="s">
        <v>1045</v>
      </c>
    </row>
    <row r="767" spans="3:4">
      <c r="C767" s="10" t="s">
        <v>269</v>
      </c>
      <c r="D767" s="11" t="s">
        <v>1046</v>
      </c>
    </row>
    <row r="768" spans="3:4">
      <c r="C768" s="10" t="s">
        <v>269</v>
      </c>
      <c r="D768" s="11" t="s">
        <v>1047</v>
      </c>
    </row>
    <row r="769" spans="3:4">
      <c r="C769" s="10" t="s">
        <v>269</v>
      </c>
      <c r="D769" s="11" t="s">
        <v>1048</v>
      </c>
    </row>
    <row r="770" spans="3:4">
      <c r="C770" s="10" t="s">
        <v>269</v>
      </c>
      <c r="D770" s="11" t="s">
        <v>1049</v>
      </c>
    </row>
    <row r="771" spans="3:4">
      <c r="C771" s="10" t="s">
        <v>269</v>
      </c>
      <c r="D771" s="11" t="s">
        <v>1050</v>
      </c>
    </row>
    <row r="772" spans="3:4">
      <c r="C772" s="10" t="s">
        <v>269</v>
      </c>
      <c r="D772" s="11" t="s">
        <v>1051</v>
      </c>
    </row>
    <row r="773" spans="3:4">
      <c r="C773" s="10" t="s">
        <v>269</v>
      </c>
      <c r="D773" s="11" t="s">
        <v>1052</v>
      </c>
    </row>
    <row r="774" spans="3:4">
      <c r="C774" s="10" t="s">
        <v>269</v>
      </c>
      <c r="D774" s="11" t="s">
        <v>1053</v>
      </c>
    </row>
    <row r="775" spans="3:4">
      <c r="C775" s="10" t="s">
        <v>269</v>
      </c>
      <c r="D775" s="11" t="s">
        <v>621</v>
      </c>
    </row>
    <row r="776" spans="3:4">
      <c r="C776" s="10" t="s">
        <v>271</v>
      </c>
      <c r="D776" s="11" t="s">
        <v>1054</v>
      </c>
    </row>
    <row r="777" spans="3:4">
      <c r="C777" s="10" t="s">
        <v>271</v>
      </c>
      <c r="D777" s="11" t="s">
        <v>1055</v>
      </c>
    </row>
    <row r="778" spans="3:4">
      <c r="C778" s="10" t="s">
        <v>271</v>
      </c>
      <c r="D778" s="11" t="s">
        <v>1056</v>
      </c>
    </row>
    <row r="779" spans="3:4">
      <c r="C779" s="10" t="s">
        <v>271</v>
      </c>
      <c r="D779" s="11" t="s">
        <v>1057</v>
      </c>
    </row>
    <row r="780" spans="3:4">
      <c r="C780" s="10" t="s">
        <v>271</v>
      </c>
      <c r="D780" s="11" t="s">
        <v>1058</v>
      </c>
    </row>
    <row r="781" spans="3:4">
      <c r="C781" s="10" t="s">
        <v>271</v>
      </c>
      <c r="D781" s="11" t="s">
        <v>1059</v>
      </c>
    </row>
    <row r="782" spans="3:4">
      <c r="C782" s="10" t="s">
        <v>271</v>
      </c>
      <c r="D782" s="11" t="s">
        <v>1060</v>
      </c>
    </row>
    <row r="783" spans="3:4">
      <c r="C783" s="10" t="s">
        <v>271</v>
      </c>
      <c r="D783" s="11" t="s">
        <v>1061</v>
      </c>
    </row>
    <row r="784" spans="3:4">
      <c r="C784" s="10" t="s">
        <v>271</v>
      </c>
      <c r="D784" s="11" t="s">
        <v>1062</v>
      </c>
    </row>
    <row r="785" spans="3:4">
      <c r="C785" s="10" t="s">
        <v>271</v>
      </c>
      <c r="D785" s="11" t="s">
        <v>1063</v>
      </c>
    </row>
    <row r="786" spans="3:4">
      <c r="C786" s="10" t="s">
        <v>271</v>
      </c>
      <c r="D786" s="11" t="s">
        <v>1064</v>
      </c>
    </row>
    <row r="787" spans="3:4">
      <c r="C787" s="10" t="s">
        <v>271</v>
      </c>
      <c r="D787" s="11" t="s">
        <v>1065</v>
      </c>
    </row>
    <row r="788" spans="3:4">
      <c r="C788" s="10" t="s">
        <v>271</v>
      </c>
      <c r="D788" s="11" t="s">
        <v>1066</v>
      </c>
    </row>
    <row r="789" spans="3:4">
      <c r="C789" s="10" t="s">
        <v>271</v>
      </c>
      <c r="D789" s="11" t="s">
        <v>1067</v>
      </c>
    </row>
    <row r="790" spans="3:4">
      <c r="C790" s="10" t="s">
        <v>271</v>
      </c>
      <c r="D790" s="11" t="s">
        <v>1068</v>
      </c>
    </row>
    <row r="791" spans="3:4">
      <c r="C791" s="10" t="s">
        <v>271</v>
      </c>
      <c r="D791" s="11" t="s">
        <v>1069</v>
      </c>
    </row>
    <row r="792" spans="3:4">
      <c r="C792" s="10" t="s">
        <v>271</v>
      </c>
      <c r="D792" s="11" t="s">
        <v>1070</v>
      </c>
    </row>
    <row r="793" spans="3:4">
      <c r="C793" s="10" t="s">
        <v>271</v>
      </c>
      <c r="D793" s="11" t="s">
        <v>1071</v>
      </c>
    </row>
    <row r="794" spans="3:4">
      <c r="C794" s="10" t="s">
        <v>271</v>
      </c>
      <c r="D794" s="11" t="s">
        <v>1072</v>
      </c>
    </row>
    <row r="795" spans="3:4">
      <c r="C795" s="10" t="s">
        <v>273</v>
      </c>
      <c r="D795" s="11" t="s">
        <v>1073</v>
      </c>
    </row>
    <row r="796" spans="3:4">
      <c r="C796" s="10" t="s">
        <v>273</v>
      </c>
      <c r="D796" s="11" t="s">
        <v>1074</v>
      </c>
    </row>
    <row r="797" spans="3:4">
      <c r="C797" s="10" t="s">
        <v>273</v>
      </c>
      <c r="D797" s="11" t="s">
        <v>1075</v>
      </c>
    </row>
    <row r="798" spans="3:4">
      <c r="C798" s="10" t="s">
        <v>273</v>
      </c>
      <c r="D798" s="11" t="s">
        <v>1076</v>
      </c>
    </row>
    <row r="799" spans="3:4">
      <c r="C799" s="10" t="s">
        <v>273</v>
      </c>
      <c r="D799" s="11" t="s">
        <v>1077</v>
      </c>
    </row>
    <row r="800" spans="3:4">
      <c r="C800" s="10" t="s">
        <v>273</v>
      </c>
      <c r="D800" s="11" t="s">
        <v>1078</v>
      </c>
    </row>
    <row r="801" spans="3:4">
      <c r="C801" s="10" t="s">
        <v>273</v>
      </c>
      <c r="D801" s="11" t="s">
        <v>1079</v>
      </c>
    </row>
    <row r="802" spans="3:4">
      <c r="C802" s="10" t="s">
        <v>273</v>
      </c>
      <c r="D802" s="11" t="s">
        <v>1080</v>
      </c>
    </row>
    <row r="803" spans="3:4">
      <c r="C803" s="10" t="s">
        <v>273</v>
      </c>
      <c r="D803" s="11" t="s">
        <v>1081</v>
      </c>
    </row>
    <row r="804" spans="3:4">
      <c r="C804" s="10" t="s">
        <v>273</v>
      </c>
      <c r="D804" s="11" t="s">
        <v>1082</v>
      </c>
    </row>
    <row r="805" spans="3:4">
      <c r="C805" s="10" t="s">
        <v>273</v>
      </c>
      <c r="D805" s="11" t="s">
        <v>448</v>
      </c>
    </row>
    <row r="806" spans="3:4">
      <c r="C806" s="10" t="s">
        <v>273</v>
      </c>
      <c r="D806" s="11" t="s">
        <v>1083</v>
      </c>
    </row>
    <row r="807" spans="3:4">
      <c r="C807" s="10" t="s">
        <v>273</v>
      </c>
      <c r="D807" s="11" t="s">
        <v>1084</v>
      </c>
    </row>
    <row r="808" spans="3:4">
      <c r="C808" s="10" t="s">
        <v>273</v>
      </c>
      <c r="D808" s="11" t="s">
        <v>1085</v>
      </c>
    </row>
    <row r="809" spans="3:4">
      <c r="C809" s="10" t="s">
        <v>273</v>
      </c>
      <c r="D809" s="11" t="s">
        <v>1086</v>
      </c>
    </row>
    <row r="810" spans="3:4">
      <c r="C810" s="10" t="s">
        <v>273</v>
      </c>
      <c r="D810" s="11" t="s">
        <v>1087</v>
      </c>
    </row>
    <row r="811" spans="3:4">
      <c r="C811" s="10" t="s">
        <v>273</v>
      </c>
      <c r="D811" s="11" t="s">
        <v>1088</v>
      </c>
    </row>
    <row r="812" spans="3:4">
      <c r="C812" s="10" t="s">
        <v>275</v>
      </c>
      <c r="D812" s="11" t="s">
        <v>1089</v>
      </c>
    </row>
    <row r="813" spans="3:4">
      <c r="C813" s="10" t="s">
        <v>275</v>
      </c>
      <c r="D813" s="11" t="s">
        <v>1090</v>
      </c>
    </row>
    <row r="814" spans="3:4">
      <c r="C814" s="10" t="s">
        <v>275</v>
      </c>
      <c r="D814" s="11" t="s">
        <v>1091</v>
      </c>
    </row>
    <row r="815" spans="3:4">
      <c r="C815" s="10" t="s">
        <v>275</v>
      </c>
      <c r="D815" s="11" t="s">
        <v>1092</v>
      </c>
    </row>
    <row r="816" spans="3:4">
      <c r="C816" s="10" t="s">
        <v>275</v>
      </c>
      <c r="D816" s="11" t="s">
        <v>1093</v>
      </c>
    </row>
    <row r="817" spans="3:4">
      <c r="C817" s="10" t="s">
        <v>275</v>
      </c>
      <c r="D817" s="11" t="s">
        <v>1094</v>
      </c>
    </row>
    <row r="818" spans="3:4">
      <c r="C818" s="10" t="s">
        <v>275</v>
      </c>
      <c r="D818" s="11" t="s">
        <v>1095</v>
      </c>
    </row>
    <row r="819" spans="3:4">
      <c r="C819" s="10" t="s">
        <v>275</v>
      </c>
      <c r="D819" s="11" t="s">
        <v>1096</v>
      </c>
    </row>
    <row r="820" spans="3:4">
      <c r="C820" s="10" t="s">
        <v>275</v>
      </c>
      <c r="D820" s="11" t="s">
        <v>1097</v>
      </c>
    </row>
    <row r="821" spans="3:4">
      <c r="C821" s="10" t="s">
        <v>275</v>
      </c>
      <c r="D821" s="11" t="s">
        <v>1098</v>
      </c>
    </row>
    <row r="822" spans="3:4">
      <c r="C822" s="10" t="s">
        <v>275</v>
      </c>
      <c r="D822" s="11" t="s">
        <v>1099</v>
      </c>
    </row>
    <row r="823" spans="3:4">
      <c r="C823" s="10" t="s">
        <v>275</v>
      </c>
      <c r="D823" s="11" t="s">
        <v>1100</v>
      </c>
    </row>
    <row r="824" spans="3:4">
      <c r="C824" s="10" t="s">
        <v>275</v>
      </c>
      <c r="D824" s="11" t="s">
        <v>1101</v>
      </c>
    </row>
    <row r="825" spans="3:4">
      <c r="C825" s="10" t="s">
        <v>275</v>
      </c>
      <c r="D825" s="11" t="s">
        <v>1102</v>
      </c>
    </row>
    <row r="826" spans="3:4">
      <c r="C826" s="10" t="s">
        <v>275</v>
      </c>
      <c r="D826" s="11" t="s">
        <v>1103</v>
      </c>
    </row>
    <row r="827" spans="3:4">
      <c r="C827" s="10" t="s">
        <v>275</v>
      </c>
      <c r="D827" s="11" t="s">
        <v>1104</v>
      </c>
    </row>
    <row r="828" spans="3:4">
      <c r="C828" s="10" t="s">
        <v>275</v>
      </c>
      <c r="D828" s="11" t="s">
        <v>508</v>
      </c>
    </row>
    <row r="829" spans="3:4">
      <c r="C829" s="10" t="s">
        <v>275</v>
      </c>
      <c r="D829" s="11" t="s">
        <v>1105</v>
      </c>
    </row>
    <row r="830" spans="3:4">
      <c r="C830" s="10" t="s">
        <v>275</v>
      </c>
      <c r="D830" s="11" t="s">
        <v>1106</v>
      </c>
    </row>
    <row r="831" spans="3:4">
      <c r="C831" s="10" t="s">
        <v>275</v>
      </c>
      <c r="D831" s="11" t="s">
        <v>1107</v>
      </c>
    </row>
    <row r="832" spans="3:4">
      <c r="C832" s="10" t="s">
        <v>275</v>
      </c>
      <c r="D832" s="11" t="s">
        <v>1108</v>
      </c>
    </row>
    <row r="833" spans="3:4">
      <c r="C833" s="10" t="s">
        <v>275</v>
      </c>
      <c r="D833" s="11" t="s">
        <v>1109</v>
      </c>
    </row>
    <row r="834" spans="3:4">
      <c r="C834" s="10" t="s">
        <v>275</v>
      </c>
      <c r="D834" s="11" t="s">
        <v>1110</v>
      </c>
    </row>
    <row r="835" spans="3:4">
      <c r="C835" s="10" t="s">
        <v>275</v>
      </c>
      <c r="D835" s="11" t="s">
        <v>1111</v>
      </c>
    </row>
    <row r="836" spans="3:4">
      <c r="C836" s="10" t="s">
        <v>275</v>
      </c>
      <c r="D836" s="11" t="s">
        <v>1112</v>
      </c>
    </row>
    <row r="837" spans="3:4">
      <c r="C837" s="10" t="s">
        <v>275</v>
      </c>
      <c r="D837" s="11" t="s">
        <v>1113</v>
      </c>
    </row>
    <row r="838" spans="3:4">
      <c r="C838" s="10" t="s">
        <v>275</v>
      </c>
      <c r="D838" s="11" t="s">
        <v>1114</v>
      </c>
    </row>
    <row r="839" spans="3:4">
      <c r="C839" s="10" t="s">
        <v>277</v>
      </c>
      <c r="D839" s="11" t="s">
        <v>1115</v>
      </c>
    </row>
    <row r="840" spans="3:4">
      <c r="C840" s="10" t="s">
        <v>277</v>
      </c>
      <c r="D840" s="11" t="s">
        <v>1116</v>
      </c>
    </row>
    <row r="841" spans="3:4">
      <c r="C841" s="10" t="s">
        <v>277</v>
      </c>
      <c r="D841" s="11" t="s">
        <v>1117</v>
      </c>
    </row>
    <row r="842" spans="3:4">
      <c r="C842" s="10" t="s">
        <v>277</v>
      </c>
      <c r="D842" s="11" t="s">
        <v>1118</v>
      </c>
    </row>
    <row r="843" spans="3:4">
      <c r="C843" s="10" t="s">
        <v>277</v>
      </c>
      <c r="D843" s="11" t="s">
        <v>1119</v>
      </c>
    </row>
    <row r="844" spans="3:4">
      <c r="C844" s="10" t="s">
        <v>277</v>
      </c>
      <c r="D844" s="11" t="s">
        <v>1120</v>
      </c>
    </row>
    <row r="845" spans="3:4">
      <c r="C845" s="10" t="s">
        <v>277</v>
      </c>
      <c r="D845" s="11" t="s">
        <v>1121</v>
      </c>
    </row>
    <row r="846" spans="3:4">
      <c r="C846" s="10" t="s">
        <v>277</v>
      </c>
      <c r="D846" s="11" t="s">
        <v>1122</v>
      </c>
    </row>
    <row r="847" spans="3:4">
      <c r="C847" s="10" t="s">
        <v>277</v>
      </c>
      <c r="D847" s="11" t="s">
        <v>1123</v>
      </c>
    </row>
    <row r="848" spans="3:4">
      <c r="C848" s="10" t="s">
        <v>277</v>
      </c>
      <c r="D848" s="11" t="s">
        <v>1124</v>
      </c>
    </row>
    <row r="849" spans="3:4">
      <c r="C849" s="10" t="s">
        <v>277</v>
      </c>
      <c r="D849" s="11" t="s">
        <v>1125</v>
      </c>
    </row>
    <row r="850" spans="3:4">
      <c r="C850" s="10" t="s">
        <v>277</v>
      </c>
      <c r="D850" s="11" t="s">
        <v>1126</v>
      </c>
    </row>
    <row r="851" spans="3:4">
      <c r="C851" s="10" t="s">
        <v>277</v>
      </c>
      <c r="D851" s="11" t="s">
        <v>1127</v>
      </c>
    </row>
    <row r="852" spans="3:4">
      <c r="C852" s="10" t="s">
        <v>277</v>
      </c>
      <c r="D852" s="11" t="s">
        <v>1128</v>
      </c>
    </row>
    <row r="853" spans="3:4">
      <c r="C853" s="10" t="s">
        <v>277</v>
      </c>
      <c r="D853" s="11" t="s">
        <v>1129</v>
      </c>
    </row>
    <row r="854" spans="3:4">
      <c r="C854" s="10" t="s">
        <v>277</v>
      </c>
      <c r="D854" s="11" t="s">
        <v>1130</v>
      </c>
    </row>
    <row r="855" spans="3:4">
      <c r="C855" s="10" t="s">
        <v>277</v>
      </c>
      <c r="D855" s="11" t="s">
        <v>1131</v>
      </c>
    </row>
    <row r="856" spans="3:4">
      <c r="C856" s="10" t="s">
        <v>277</v>
      </c>
      <c r="D856" s="11" t="s">
        <v>1132</v>
      </c>
    </row>
    <row r="857" spans="3:4">
      <c r="C857" s="10" t="s">
        <v>277</v>
      </c>
      <c r="D857" s="11" t="s">
        <v>1133</v>
      </c>
    </row>
    <row r="858" spans="3:4">
      <c r="C858" s="10" t="s">
        <v>277</v>
      </c>
      <c r="D858" s="11" t="s">
        <v>1134</v>
      </c>
    </row>
    <row r="859" spans="3:4">
      <c r="C859" s="10" t="s">
        <v>277</v>
      </c>
      <c r="D859" s="11" t="s">
        <v>1135</v>
      </c>
    </row>
    <row r="860" spans="3:4">
      <c r="C860" s="10" t="s">
        <v>277</v>
      </c>
      <c r="D860" s="11" t="s">
        <v>782</v>
      </c>
    </row>
    <row r="861" spans="3:4">
      <c r="C861" s="10" t="s">
        <v>277</v>
      </c>
      <c r="D861" s="11" t="s">
        <v>1136</v>
      </c>
    </row>
    <row r="862" spans="3:4">
      <c r="C862" s="10" t="s">
        <v>277</v>
      </c>
      <c r="D862" s="11" t="s">
        <v>1137</v>
      </c>
    </row>
    <row r="863" spans="3:4">
      <c r="C863" s="10" t="s">
        <v>277</v>
      </c>
      <c r="D863" s="11" t="s">
        <v>1138</v>
      </c>
    </row>
    <row r="864" spans="3:4">
      <c r="C864" s="10" t="s">
        <v>277</v>
      </c>
      <c r="D864" s="11" t="s">
        <v>1139</v>
      </c>
    </row>
    <row r="865" spans="3:4">
      <c r="C865" s="10" t="s">
        <v>277</v>
      </c>
      <c r="D865" s="11" t="s">
        <v>1140</v>
      </c>
    </row>
    <row r="866" spans="3:4">
      <c r="C866" s="10" t="s">
        <v>277</v>
      </c>
      <c r="D866" s="11" t="s">
        <v>1141</v>
      </c>
    </row>
    <row r="867" spans="3:4">
      <c r="C867" s="10" t="s">
        <v>277</v>
      </c>
      <c r="D867" s="11" t="s">
        <v>1142</v>
      </c>
    </row>
    <row r="868" spans="3:4">
      <c r="C868" s="10" t="s">
        <v>277</v>
      </c>
      <c r="D868" s="11" t="s">
        <v>1143</v>
      </c>
    </row>
    <row r="869" spans="3:4">
      <c r="C869" s="10" t="s">
        <v>277</v>
      </c>
      <c r="D869" s="11" t="s">
        <v>1144</v>
      </c>
    </row>
    <row r="870" spans="3:4">
      <c r="C870" s="10" t="s">
        <v>277</v>
      </c>
      <c r="D870" s="11" t="s">
        <v>1145</v>
      </c>
    </row>
    <row r="871" spans="3:4">
      <c r="C871" s="10" t="s">
        <v>277</v>
      </c>
      <c r="D871" s="11" t="s">
        <v>1146</v>
      </c>
    </row>
    <row r="872" spans="3:4">
      <c r="C872" s="10" t="s">
        <v>277</v>
      </c>
      <c r="D872" s="11" t="s">
        <v>1147</v>
      </c>
    </row>
    <row r="873" spans="3:4">
      <c r="C873" s="10" t="s">
        <v>277</v>
      </c>
      <c r="D873" s="11" t="s">
        <v>1148</v>
      </c>
    </row>
    <row r="874" spans="3:4">
      <c r="C874" s="10" t="s">
        <v>277</v>
      </c>
      <c r="D874" s="11" t="s">
        <v>1149</v>
      </c>
    </row>
    <row r="875" spans="3:4">
      <c r="C875" s="10" t="s">
        <v>277</v>
      </c>
      <c r="D875" s="11" t="s">
        <v>1150</v>
      </c>
    </row>
    <row r="876" spans="3:4">
      <c r="C876" s="10" t="s">
        <v>277</v>
      </c>
      <c r="D876" s="11" t="s">
        <v>1151</v>
      </c>
    </row>
    <row r="877" spans="3:4">
      <c r="C877" s="10" t="s">
        <v>277</v>
      </c>
      <c r="D877" s="11" t="s">
        <v>1152</v>
      </c>
    </row>
    <row r="878" spans="3:4">
      <c r="C878" s="10" t="s">
        <v>277</v>
      </c>
      <c r="D878" s="11" t="s">
        <v>1153</v>
      </c>
    </row>
    <row r="879" spans="3:4">
      <c r="C879" s="10" t="s">
        <v>277</v>
      </c>
      <c r="D879" s="11" t="s">
        <v>1154</v>
      </c>
    </row>
    <row r="880" spans="3:4">
      <c r="C880" s="10" t="s">
        <v>277</v>
      </c>
      <c r="D880" s="11" t="s">
        <v>1155</v>
      </c>
    </row>
    <row r="881" spans="3:4">
      <c r="C881" s="10" t="s">
        <v>277</v>
      </c>
      <c r="D881" s="11" t="s">
        <v>1156</v>
      </c>
    </row>
    <row r="882" spans="3:4">
      <c r="C882" s="10" t="s">
        <v>277</v>
      </c>
      <c r="D882" s="11" t="s">
        <v>1157</v>
      </c>
    </row>
    <row r="883" spans="3:4">
      <c r="C883" s="10" t="s">
        <v>277</v>
      </c>
      <c r="D883" s="11" t="s">
        <v>1158</v>
      </c>
    </row>
    <row r="884" spans="3:4">
      <c r="C884" s="10" t="s">
        <v>277</v>
      </c>
      <c r="D884" s="11" t="s">
        <v>1159</v>
      </c>
    </row>
    <row r="885" spans="3:4">
      <c r="C885" s="10" t="s">
        <v>277</v>
      </c>
      <c r="D885" s="11" t="s">
        <v>1160</v>
      </c>
    </row>
    <row r="886" spans="3:4">
      <c r="C886" s="10" t="s">
        <v>277</v>
      </c>
      <c r="D886" s="11" t="s">
        <v>1161</v>
      </c>
    </row>
    <row r="887" spans="3:4">
      <c r="C887" s="10" t="s">
        <v>277</v>
      </c>
      <c r="D887" s="11" t="s">
        <v>1162</v>
      </c>
    </row>
    <row r="888" spans="3:4">
      <c r="C888" s="10" t="s">
        <v>277</v>
      </c>
      <c r="D888" s="11" t="s">
        <v>1163</v>
      </c>
    </row>
    <row r="889" spans="3:4">
      <c r="C889" s="10" t="s">
        <v>277</v>
      </c>
      <c r="D889" s="11" t="s">
        <v>1164</v>
      </c>
    </row>
    <row r="890" spans="3:4">
      <c r="C890" s="10" t="s">
        <v>277</v>
      </c>
      <c r="D890" s="11" t="s">
        <v>1165</v>
      </c>
    </row>
    <row r="891" spans="3:4">
      <c r="C891" s="10" t="s">
        <v>277</v>
      </c>
      <c r="D891" s="11" t="s">
        <v>1166</v>
      </c>
    </row>
    <row r="892" spans="3:4">
      <c r="C892" s="10" t="s">
        <v>277</v>
      </c>
      <c r="D892" s="11" t="s">
        <v>1167</v>
      </c>
    </row>
    <row r="893" spans="3:4">
      <c r="C893" s="10" t="s">
        <v>277</v>
      </c>
      <c r="D893" s="11" t="s">
        <v>1168</v>
      </c>
    </row>
    <row r="894" spans="3:4">
      <c r="C894" s="10" t="s">
        <v>277</v>
      </c>
      <c r="D894" s="11" t="s">
        <v>1169</v>
      </c>
    </row>
    <row r="895" spans="3:4">
      <c r="C895" s="10" t="s">
        <v>277</v>
      </c>
      <c r="D895" s="11" t="s">
        <v>1170</v>
      </c>
    </row>
    <row r="896" spans="3:4">
      <c r="C896" s="10" t="s">
        <v>277</v>
      </c>
      <c r="D896" s="11" t="s">
        <v>1171</v>
      </c>
    </row>
    <row r="897" spans="3:4">
      <c r="C897" s="10" t="s">
        <v>277</v>
      </c>
      <c r="D897" s="11" t="s">
        <v>1172</v>
      </c>
    </row>
    <row r="898" spans="3:4">
      <c r="C898" s="10" t="s">
        <v>277</v>
      </c>
      <c r="D898" s="11" t="s">
        <v>1173</v>
      </c>
    </row>
    <row r="899" spans="3:4">
      <c r="C899" s="10" t="s">
        <v>277</v>
      </c>
      <c r="D899" s="11" t="s">
        <v>1174</v>
      </c>
    </row>
    <row r="900" spans="3:4">
      <c r="C900" s="10" t="s">
        <v>277</v>
      </c>
      <c r="D900" s="11" t="s">
        <v>1175</v>
      </c>
    </row>
    <row r="901" spans="3:4">
      <c r="C901" s="10" t="s">
        <v>277</v>
      </c>
      <c r="D901" s="11" t="s">
        <v>1176</v>
      </c>
    </row>
    <row r="902" spans="3:4">
      <c r="C902" s="10" t="s">
        <v>277</v>
      </c>
      <c r="D902" s="11" t="s">
        <v>448</v>
      </c>
    </row>
    <row r="903" spans="3:4">
      <c r="C903" s="10" t="s">
        <v>277</v>
      </c>
      <c r="D903" s="11" t="s">
        <v>1177</v>
      </c>
    </row>
    <row r="904" spans="3:4">
      <c r="C904" s="10" t="s">
        <v>277</v>
      </c>
      <c r="D904" s="11" t="s">
        <v>1178</v>
      </c>
    </row>
    <row r="905" spans="3:4">
      <c r="C905" s="10" t="s">
        <v>277</v>
      </c>
      <c r="D905" s="11" t="s">
        <v>1179</v>
      </c>
    </row>
    <row r="906" spans="3:4">
      <c r="C906" s="10" t="s">
        <v>277</v>
      </c>
      <c r="D906" s="11" t="s">
        <v>1180</v>
      </c>
    </row>
    <row r="907" spans="3:4">
      <c r="C907" s="10" t="s">
        <v>277</v>
      </c>
      <c r="D907" s="11" t="s">
        <v>1181</v>
      </c>
    </row>
    <row r="908" spans="3:4">
      <c r="C908" s="10" t="s">
        <v>277</v>
      </c>
      <c r="D908" s="11" t="s">
        <v>788</v>
      </c>
    </row>
    <row r="909" spans="3:4">
      <c r="C909" s="10" t="s">
        <v>277</v>
      </c>
      <c r="D909" s="11" t="s">
        <v>1182</v>
      </c>
    </row>
    <row r="910" spans="3:4">
      <c r="C910" s="10" t="s">
        <v>277</v>
      </c>
      <c r="D910" s="11" t="s">
        <v>1183</v>
      </c>
    </row>
    <row r="911" spans="3:4">
      <c r="C911" s="10" t="s">
        <v>277</v>
      </c>
      <c r="D911" s="11" t="s">
        <v>1184</v>
      </c>
    </row>
    <row r="912" spans="3:4">
      <c r="C912" s="10" t="s">
        <v>277</v>
      </c>
      <c r="D912" s="11" t="s">
        <v>1185</v>
      </c>
    </row>
    <row r="913" spans="3:4">
      <c r="C913" s="10" t="s">
        <v>277</v>
      </c>
      <c r="D913" s="11" t="s">
        <v>1186</v>
      </c>
    </row>
    <row r="914" spans="3:4">
      <c r="C914" s="10" t="s">
        <v>277</v>
      </c>
      <c r="D914" s="11" t="s">
        <v>1187</v>
      </c>
    </row>
    <row r="915" spans="3:4">
      <c r="C915" s="10" t="s">
        <v>277</v>
      </c>
      <c r="D915" s="11" t="s">
        <v>1188</v>
      </c>
    </row>
    <row r="916" spans="3:4">
      <c r="C916" s="10" t="s">
        <v>279</v>
      </c>
      <c r="D916" s="11" t="s">
        <v>1189</v>
      </c>
    </row>
    <row r="917" spans="3:4">
      <c r="C917" s="10" t="s">
        <v>279</v>
      </c>
      <c r="D917" s="11" t="s">
        <v>1190</v>
      </c>
    </row>
    <row r="918" spans="3:4">
      <c r="C918" s="10" t="s">
        <v>279</v>
      </c>
      <c r="D918" s="11" t="s">
        <v>1191</v>
      </c>
    </row>
    <row r="919" spans="3:4">
      <c r="C919" s="10" t="s">
        <v>279</v>
      </c>
      <c r="D919" s="11" t="s">
        <v>1192</v>
      </c>
    </row>
    <row r="920" spans="3:4">
      <c r="C920" s="10" t="s">
        <v>279</v>
      </c>
      <c r="D920" s="11" t="s">
        <v>1193</v>
      </c>
    </row>
    <row r="921" spans="3:4">
      <c r="C921" s="10" t="s">
        <v>279</v>
      </c>
      <c r="D921" s="11" t="s">
        <v>1194</v>
      </c>
    </row>
    <row r="922" spans="3:4">
      <c r="C922" s="10" t="s">
        <v>279</v>
      </c>
      <c r="D922" s="11" t="s">
        <v>1195</v>
      </c>
    </row>
    <row r="923" spans="3:4">
      <c r="C923" s="10" t="s">
        <v>279</v>
      </c>
      <c r="D923" s="11" t="s">
        <v>1196</v>
      </c>
    </row>
    <row r="924" spans="3:4">
      <c r="C924" s="10" t="s">
        <v>279</v>
      </c>
      <c r="D924" s="11" t="s">
        <v>1197</v>
      </c>
    </row>
    <row r="925" spans="3:4">
      <c r="C925" s="10" t="s">
        <v>279</v>
      </c>
      <c r="D925" s="11" t="s">
        <v>1198</v>
      </c>
    </row>
    <row r="926" spans="3:4">
      <c r="C926" s="10" t="s">
        <v>279</v>
      </c>
      <c r="D926" s="11" t="s">
        <v>1199</v>
      </c>
    </row>
    <row r="927" spans="3:4">
      <c r="C927" s="10" t="s">
        <v>279</v>
      </c>
      <c r="D927" s="11" t="s">
        <v>1200</v>
      </c>
    </row>
    <row r="928" spans="3:4">
      <c r="C928" s="10" t="s">
        <v>279</v>
      </c>
      <c r="D928" s="11" t="s">
        <v>1201</v>
      </c>
    </row>
    <row r="929" spans="3:4">
      <c r="C929" s="10" t="s">
        <v>279</v>
      </c>
      <c r="D929" s="11" t="s">
        <v>1202</v>
      </c>
    </row>
    <row r="930" spans="3:4">
      <c r="C930" s="10" t="s">
        <v>279</v>
      </c>
      <c r="D930" s="11" t="s">
        <v>1203</v>
      </c>
    </row>
    <row r="931" spans="3:4">
      <c r="C931" s="10" t="s">
        <v>279</v>
      </c>
      <c r="D931" s="11" t="s">
        <v>1204</v>
      </c>
    </row>
    <row r="932" spans="3:4">
      <c r="C932" s="10" t="s">
        <v>279</v>
      </c>
      <c r="D932" s="11" t="s">
        <v>1205</v>
      </c>
    </row>
    <row r="933" spans="3:4">
      <c r="C933" s="10" t="s">
        <v>279</v>
      </c>
      <c r="D933" s="11" t="s">
        <v>1206</v>
      </c>
    </row>
    <row r="934" spans="3:4">
      <c r="C934" s="10" t="s">
        <v>279</v>
      </c>
      <c r="D934" s="11" t="s">
        <v>1207</v>
      </c>
    </row>
    <row r="935" spans="3:4">
      <c r="C935" s="10" t="s">
        <v>279</v>
      </c>
      <c r="D935" s="11" t="s">
        <v>1208</v>
      </c>
    </row>
    <row r="936" spans="3:4">
      <c r="C936" s="10" t="s">
        <v>279</v>
      </c>
      <c r="D936" s="11" t="s">
        <v>1209</v>
      </c>
    </row>
    <row r="937" spans="3:4">
      <c r="C937" s="10" t="s">
        <v>279</v>
      </c>
      <c r="D937" s="11" t="s">
        <v>1210</v>
      </c>
    </row>
    <row r="938" spans="3:4">
      <c r="C938" s="10" t="s">
        <v>279</v>
      </c>
      <c r="D938" s="11" t="s">
        <v>1211</v>
      </c>
    </row>
    <row r="939" spans="3:4">
      <c r="C939" s="10" t="s">
        <v>279</v>
      </c>
      <c r="D939" s="11" t="s">
        <v>1212</v>
      </c>
    </row>
    <row r="940" spans="3:4">
      <c r="C940" s="10" t="s">
        <v>279</v>
      </c>
      <c r="D940" s="11" t="s">
        <v>1213</v>
      </c>
    </row>
    <row r="941" spans="3:4">
      <c r="C941" s="10" t="s">
        <v>279</v>
      </c>
      <c r="D941" s="11" t="s">
        <v>1214</v>
      </c>
    </row>
    <row r="942" spans="3:4">
      <c r="C942" s="10" t="s">
        <v>279</v>
      </c>
      <c r="D942" s="11" t="s">
        <v>1215</v>
      </c>
    </row>
    <row r="943" spans="3:4">
      <c r="C943" s="10" t="s">
        <v>279</v>
      </c>
      <c r="D943" s="11" t="s">
        <v>1216</v>
      </c>
    </row>
    <row r="944" spans="3:4">
      <c r="C944" s="10" t="s">
        <v>279</v>
      </c>
      <c r="D944" s="11" t="s">
        <v>1217</v>
      </c>
    </row>
    <row r="945" spans="3:4">
      <c r="C945" s="10" t="s">
        <v>279</v>
      </c>
      <c r="D945" s="11" t="s">
        <v>1218</v>
      </c>
    </row>
    <row r="946" spans="3:4">
      <c r="C946" s="10" t="s">
        <v>279</v>
      </c>
      <c r="D946" s="11" t="s">
        <v>1219</v>
      </c>
    </row>
    <row r="947" spans="3:4">
      <c r="C947" s="10" t="s">
        <v>279</v>
      </c>
      <c r="D947" s="11" t="s">
        <v>448</v>
      </c>
    </row>
    <row r="948" spans="3:4">
      <c r="C948" s="10" t="s">
        <v>279</v>
      </c>
      <c r="D948" s="11" t="s">
        <v>1220</v>
      </c>
    </row>
    <row r="949" spans="3:4">
      <c r="C949" s="10" t="s">
        <v>279</v>
      </c>
      <c r="D949" s="11" t="s">
        <v>1221</v>
      </c>
    </row>
    <row r="950" spans="3:4">
      <c r="C950" s="10" t="s">
        <v>279</v>
      </c>
      <c r="D950" s="11" t="s">
        <v>1222</v>
      </c>
    </row>
    <row r="951" spans="3:4">
      <c r="C951" s="10" t="s">
        <v>279</v>
      </c>
      <c r="D951" s="11" t="s">
        <v>1223</v>
      </c>
    </row>
    <row r="952" spans="3:4">
      <c r="C952" s="10" t="s">
        <v>279</v>
      </c>
      <c r="D952" s="11" t="s">
        <v>1224</v>
      </c>
    </row>
    <row r="953" spans="3:4">
      <c r="C953" s="10" t="s">
        <v>279</v>
      </c>
      <c r="D953" s="11" t="s">
        <v>1225</v>
      </c>
    </row>
    <row r="954" spans="3:4">
      <c r="C954" s="10" t="s">
        <v>279</v>
      </c>
      <c r="D954" s="11" t="s">
        <v>1226</v>
      </c>
    </row>
    <row r="955" spans="3:4">
      <c r="C955" s="10" t="s">
        <v>279</v>
      </c>
      <c r="D955" s="11" t="s">
        <v>1227</v>
      </c>
    </row>
    <row r="956" spans="3:4">
      <c r="C956" s="10" t="s">
        <v>279</v>
      </c>
      <c r="D956" s="11" t="s">
        <v>1228</v>
      </c>
    </row>
    <row r="957" spans="3:4">
      <c r="C957" s="10" t="s">
        <v>279</v>
      </c>
      <c r="D957" s="11" t="s">
        <v>1229</v>
      </c>
    </row>
    <row r="958" spans="3:4">
      <c r="C958" s="10" t="s">
        <v>281</v>
      </c>
      <c r="D958" s="11" t="s">
        <v>1230</v>
      </c>
    </row>
    <row r="959" spans="3:4">
      <c r="C959" s="10" t="s">
        <v>281</v>
      </c>
      <c r="D959" s="11" t="s">
        <v>1231</v>
      </c>
    </row>
    <row r="960" spans="3:4">
      <c r="C960" s="10" t="s">
        <v>281</v>
      </c>
      <c r="D960" s="11" t="s">
        <v>1232</v>
      </c>
    </row>
    <row r="961" spans="3:4">
      <c r="C961" s="10" t="s">
        <v>281</v>
      </c>
      <c r="D961" s="11" t="s">
        <v>1233</v>
      </c>
    </row>
    <row r="962" spans="3:4">
      <c r="C962" s="10" t="s">
        <v>281</v>
      </c>
      <c r="D962" s="11" t="s">
        <v>1234</v>
      </c>
    </row>
    <row r="963" spans="3:4">
      <c r="C963" s="10" t="s">
        <v>281</v>
      </c>
      <c r="D963" s="11" t="s">
        <v>1235</v>
      </c>
    </row>
    <row r="964" spans="3:4">
      <c r="C964" s="10" t="s">
        <v>281</v>
      </c>
      <c r="D964" s="11" t="s">
        <v>1236</v>
      </c>
    </row>
    <row r="965" spans="3:4">
      <c r="C965" s="10" t="s">
        <v>281</v>
      </c>
      <c r="D965" s="11" t="s">
        <v>1237</v>
      </c>
    </row>
    <row r="966" spans="3:4">
      <c r="C966" s="10" t="s">
        <v>281</v>
      </c>
      <c r="D966" s="11" t="s">
        <v>1238</v>
      </c>
    </row>
    <row r="967" spans="3:4">
      <c r="C967" s="10" t="s">
        <v>281</v>
      </c>
      <c r="D967" s="11" t="s">
        <v>1239</v>
      </c>
    </row>
    <row r="968" spans="3:4">
      <c r="C968" s="10" t="s">
        <v>281</v>
      </c>
      <c r="D968" s="11" t="s">
        <v>1240</v>
      </c>
    </row>
    <row r="969" spans="3:4">
      <c r="C969" s="10" t="s">
        <v>281</v>
      </c>
      <c r="D969" s="11" t="s">
        <v>1241</v>
      </c>
    </row>
    <row r="970" spans="3:4">
      <c r="C970" s="10" t="s">
        <v>281</v>
      </c>
      <c r="D970" s="11" t="s">
        <v>1242</v>
      </c>
    </row>
    <row r="971" spans="3:4">
      <c r="C971" s="10" t="s">
        <v>281</v>
      </c>
      <c r="D971" s="11" t="s">
        <v>1243</v>
      </c>
    </row>
    <row r="972" spans="3:4">
      <c r="C972" s="10" t="s">
        <v>281</v>
      </c>
      <c r="D972" s="11" t="s">
        <v>1244</v>
      </c>
    </row>
    <row r="973" spans="3:4">
      <c r="C973" s="10" t="s">
        <v>281</v>
      </c>
      <c r="D973" s="11" t="s">
        <v>1245</v>
      </c>
    </row>
    <row r="974" spans="3:4">
      <c r="C974" s="10" t="s">
        <v>281</v>
      </c>
      <c r="D974" s="11" t="s">
        <v>1246</v>
      </c>
    </row>
    <row r="975" spans="3:4">
      <c r="C975" s="10" t="s">
        <v>281</v>
      </c>
      <c r="D975" s="11" t="s">
        <v>1247</v>
      </c>
    </row>
    <row r="976" spans="3:4">
      <c r="C976" s="10" t="s">
        <v>281</v>
      </c>
      <c r="D976" s="11" t="s">
        <v>1248</v>
      </c>
    </row>
    <row r="977" spans="3:4">
      <c r="C977" s="10" t="s">
        <v>281</v>
      </c>
      <c r="D977" s="11" t="s">
        <v>1249</v>
      </c>
    </row>
    <row r="978" spans="3:4">
      <c r="C978" s="10" t="s">
        <v>281</v>
      </c>
      <c r="D978" s="11" t="s">
        <v>1250</v>
      </c>
    </row>
    <row r="979" spans="3:4">
      <c r="C979" s="10" t="s">
        <v>281</v>
      </c>
      <c r="D979" s="11" t="s">
        <v>1251</v>
      </c>
    </row>
    <row r="980" spans="3:4">
      <c r="C980" s="10" t="s">
        <v>281</v>
      </c>
      <c r="D980" s="11" t="s">
        <v>1252</v>
      </c>
    </row>
    <row r="981" spans="3:4">
      <c r="C981" s="10" t="s">
        <v>281</v>
      </c>
      <c r="D981" s="11" t="s">
        <v>1253</v>
      </c>
    </row>
    <row r="982" spans="3:4">
      <c r="C982" s="10" t="s">
        <v>281</v>
      </c>
      <c r="D982" s="11" t="s">
        <v>1254</v>
      </c>
    </row>
    <row r="983" spans="3:4">
      <c r="C983" s="10" t="s">
        <v>281</v>
      </c>
      <c r="D983" s="11" t="s">
        <v>1255</v>
      </c>
    </row>
    <row r="984" spans="3:4">
      <c r="C984" s="10" t="s">
        <v>281</v>
      </c>
      <c r="D984" s="11" t="s">
        <v>1256</v>
      </c>
    </row>
    <row r="985" spans="3:4">
      <c r="C985" s="10" t="s">
        <v>281</v>
      </c>
      <c r="D985" s="11" t="s">
        <v>1257</v>
      </c>
    </row>
    <row r="986" spans="3:4">
      <c r="C986" s="10" t="s">
        <v>281</v>
      </c>
      <c r="D986" s="11" t="s">
        <v>1258</v>
      </c>
    </row>
    <row r="987" spans="3:4">
      <c r="C987" s="10" t="s">
        <v>281</v>
      </c>
      <c r="D987" s="11" t="s">
        <v>441</v>
      </c>
    </row>
    <row r="988" spans="3:4">
      <c r="C988" s="10" t="s">
        <v>281</v>
      </c>
      <c r="D988" s="11" t="s">
        <v>1259</v>
      </c>
    </row>
    <row r="989" spans="3:4">
      <c r="C989" s="10" t="s">
        <v>281</v>
      </c>
      <c r="D989" s="11" t="s">
        <v>1260</v>
      </c>
    </row>
    <row r="990" spans="3:4">
      <c r="C990" s="10" t="s">
        <v>281</v>
      </c>
      <c r="D990" s="11" t="s">
        <v>1261</v>
      </c>
    </row>
    <row r="991" spans="3:4">
      <c r="C991" s="10" t="s">
        <v>281</v>
      </c>
      <c r="D991" s="11" t="s">
        <v>1262</v>
      </c>
    </row>
    <row r="992" spans="3:4">
      <c r="C992" s="10" t="s">
        <v>281</v>
      </c>
      <c r="D992" s="11" t="s">
        <v>326</v>
      </c>
    </row>
    <row r="993" spans="3:4">
      <c r="C993" s="10" t="s">
        <v>283</v>
      </c>
      <c r="D993" s="11" t="s">
        <v>1263</v>
      </c>
    </row>
    <row r="994" spans="3:4">
      <c r="C994" s="10" t="s">
        <v>283</v>
      </c>
      <c r="D994" s="11" t="s">
        <v>1264</v>
      </c>
    </row>
    <row r="995" spans="3:4">
      <c r="C995" s="10" t="s">
        <v>283</v>
      </c>
      <c r="D995" s="11" t="s">
        <v>1265</v>
      </c>
    </row>
    <row r="996" spans="3:4">
      <c r="C996" s="10" t="s">
        <v>283</v>
      </c>
      <c r="D996" s="11" t="s">
        <v>1266</v>
      </c>
    </row>
    <row r="997" spans="3:4">
      <c r="C997" s="10" t="s">
        <v>283</v>
      </c>
      <c r="D997" s="11" t="s">
        <v>1267</v>
      </c>
    </row>
    <row r="998" spans="3:4">
      <c r="C998" s="10" t="s">
        <v>283</v>
      </c>
      <c r="D998" s="11" t="s">
        <v>1268</v>
      </c>
    </row>
    <row r="999" spans="3:4">
      <c r="C999" s="10" t="s">
        <v>283</v>
      </c>
      <c r="D999" s="11" t="s">
        <v>1269</v>
      </c>
    </row>
    <row r="1000" spans="3:4">
      <c r="C1000" s="10" t="s">
        <v>283</v>
      </c>
      <c r="D1000" s="11" t="s">
        <v>1270</v>
      </c>
    </row>
    <row r="1001" spans="3:4">
      <c r="C1001" s="10" t="s">
        <v>283</v>
      </c>
      <c r="D1001" s="11" t="s">
        <v>1271</v>
      </c>
    </row>
    <row r="1002" spans="3:4">
      <c r="C1002" s="10" t="s">
        <v>283</v>
      </c>
      <c r="D1002" s="11" t="s">
        <v>1272</v>
      </c>
    </row>
    <row r="1003" spans="3:4">
      <c r="C1003" s="10" t="s">
        <v>283</v>
      </c>
      <c r="D1003" s="11" t="s">
        <v>1273</v>
      </c>
    </row>
    <row r="1004" spans="3:4">
      <c r="C1004" s="10" t="s">
        <v>283</v>
      </c>
      <c r="D1004" s="11" t="s">
        <v>1274</v>
      </c>
    </row>
    <row r="1005" spans="3:4">
      <c r="C1005" s="10" t="s">
        <v>283</v>
      </c>
      <c r="D1005" s="11" t="s">
        <v>1275</v>
      </c>
    </row>
    <row r="1006" spans="3:4">
      <c r="C1006" s="10" t="s">
        <v>283</v>
      </c>
      <c r="D1006" s="11" t="s">
        <v>1276</v>
      </c>
    </row>
    <row r="1007" spans="3:4">
      <c r="C1007" s="10" t="s">
        <v>283</v>
      </c>
      <c r="D1007" s="11" t="s">
        <v>1277</v>
      </c>
    </row>
    <row r="1008" spans="3:4">
      <c r="C1008" s="10" t="s">
        <v>283</v>
      </c>
      <c r="D1008" s="11" t="s">
        <v>1278</v>
      </c>
    </row>
    <row r="1009" spans="3:4">
      <c r="C1009" s="10" t="s">
        <v>283</v>
      </c>
      <c r="D1009" s="11" t="s">
        <v>1279</v>
      </c>
    </row>
    <row r="1010" spans="3:4">
      <c r="C1010" s="10" t="s">
        <v>283</v>
      </c>
      <c r="D1010" s="11" t="s">
        <v>1280</v>
      </c>
    </row>
    <row r="1011" spans="3:4">
      <c r="C1011" s="10" t="s">
        <v>283</v>
      </c>
      <c r="D1011" s="11" t="s">
        <v>1281</v>
      </c>
    </row>
    <row r="1012" spans="3:4">
      <c r="C1012" s="10" t="s">
        <v>283</v>
      </c>
      <c r="D1012" s="11" t="s">
        <v>1282</v>
      </c>
    </row>
    <row r="1013" spans="3:4">
      <c r="C1013" s="10" t="s">
        <v>283</v>
      </c>
      <c r="D1013" s="11" t="s">
        <v>1283</v>
      </c>
    </row>
    <row r="1014" spans="3:4">
      <c r="C1014" s="10" t="s">
        <v>283</v>
      </c>
      <c r="D1014" s="11" t="s">
        <v>1284</v>
      </c>
    </row>
    <row r="1015" spans="3:4">
      <c r="C1015" s="10" t="s">
        <v>283</v>
      </c>
      <c r="D1015" s="11" t="s">
        <v>1285</v>
      </c>
    </row>
    <row r="1016" spans="3:4">
      <c r="C1016" s="10" t="s">
        <v>283</v>
      </c>
      <c r="D1016" s="11" t="s">
        <v>1286</v>
      </c>
    </row>
    <row r="1017" spans="3:4">
      <c r="C1017" s="10" t="s">
        <v>283</v>
      </c>
      <c r="D1017" s="11" t="s">
        <v>1287</v>
      </c>
    </row>
    <row r="1018" spans="3:4">
      <c r="C1018" s="10" t="s">
        <v>283</v>
      </c>
      <c r="D1018" s="11" t="s">
        <v>1288</v>
      </c>
    </row>
    <row r="1019" spans="3:4">
      <c r="C1019" s="10" t="s">
        <v>283</v>
      </c>
      <c r="D1019" s="11" t="s">
        <v>1289</v>
      </c>
    </row>
    <row r="1020" spans="3:4">
      <c r="C1020" s="10" t="s">
        <v>283</v>
      </c>
      <c r="D1020" s="11" t="s">
        <v>1290</v>
      </c>
    </row>
    <row r="1021" spans="3:4">
      <c r="C1021" s="10" t="s">
        <v>283</v>
      </c>
      <c r="D1021" s="11" t="s">
        <v>1291</v>
      </c>
    </row>
    <row r="1022" spans="3:4">
      <c r="C1022" s="10" t="s">
        <v>283</v>
      </c>
      <c r="D1022" s="11" t="s">
        <v>1292</v>
      </c>
    </row>
    <row r="1023" spans="3:4">
      <c r="C1023" s="10" t="s">
        <v>283</v>
      </c>
      <c r="D1023" s="11" t="s">
        <v>1293</v>
      </c>
    </row>
    <row r="1024" spans="3:4">
      <c r="C1024" s="10" t="s">
        <v>283</v>
      </c>
      <c r="D1024" s="11" t="s">
        <v>1294</v>
      </c>
    </row>
    <row r="1025" spans="3:4">
      <c r="C1025" s="10" t="s">
        <v>283</v>
      </c>
      <c r="D1025" s="11" t="s">
        <v>1295</v>
      </c>
    </row>
    <row r="1026" spans="3:4">
      <c r="C1026" s="10" t="s">
        <v>283</v>
      </c>
      <c r="D1026" s="11" t="s">
        <v>1296</v>
      </c>
    </row>
    <row r="1027" spans="3:4">
      <c r="C1027" s="10" t="s">
        <v>283</v>
      </c>
      <c r="D1027" s="11" t="s">
        <v>1297</v>
      </c>
    </row>
    <row r="1028" spans="3:4">
      <c r="C1028" s="10" t="s">
        <v>283</v>
      </c>
      <c r="D1028" s="11" t="s">
        <v>1298</v>
      </c>
    </row>
    <row r="1029" spans="3:4">
      <c r="C1029" s="10" t="s">
        <v>283</v>
      </c>
      <c r="D1029" s="11" t="s">
        <v>1299</v>
      </c>
    </row>
    <row r="1030" spans="3:4">
      <c r="C1030" s="10" t="s">
        <v>283</v>
      </c>
      <c r="D1030" s="11" t="s">
        <v>1300</v>
      </c>
    </row>
    <row r="1031" spans="3:4">
      <c r="C1031" s="10" t="s">
        <v>283</v>
      </c>
      <c r="D1031" s="11" t="s">
        <v>1301</v>
      </c>
    </row>
    <row r="1032" spans="3:4">
      <c r="C1032" s="10" t="s">
        <v>283</v>
      </c>
      <c r="D1032" s="11" t="s">
        <v>1302</v>
      </c>
    </row>
    <row r="1033" spans="3:4">
      <c r="C1033" s="10" t="s">
        <v>283</v>
      </c>
      <c r="D1033" s="11" t="s">
        <v>1303</v>
      </c>
    </row>
    <row r="1034" spans="3:4">
      <c r="C1034" s="10" t="s">
        <v>283</v>
      </c>
      <c r="D1034" s="11" t="s">
        <v>1304</v>
      </c>
    </row>
    <row r="1035" spans="3:4">
      <c r="C1035" s="10" t="s">
        <v>283</v>
      </c>
      <c r="D1035" s="11" t="s">
        <v>1305</v>
      </c>
    </row>
    <row r="1036" spans="3:4">
      <c r="C1036" s="10" t="s">
        <v>283</v>
      </c>
      <c r="D1036" s="11" t="s">
        <v>1306</v>
      </c>
    </row>
    <row r="1037" spans="3:4">
      <c r="C1037" s="10" t="s">
        <v>283</v>
      </c>
      <c r="D1037" s="11" t="s">
        <v>1307</v>
      </c>
    </row>
    <row r="1038" spans="3:4">
      <c r="C1038" s="10" t="s">
        <v>283</v>
      </c>
      <c r="D1038" s="11" t="s">
        <v>1308</v>
      </c>
    </row>
    <row r="1039" spans="3:4">
      <c r="C1039" s="10" t="s">
        <v>283</v>
      </c>
      <c r="D1039" s="11" t="s">
        <v>1309</v>
      </c>
    </row>
    <row r="1040" spans="3:4">
      <c r="C1040" s="10" t="s">
        <v>283</v>
      </c>
      <c r="D1040" s="11" t="s">
        <v>1310</v>
      </c>
    </row>
    <row r="1041" spans="3:4">
      <c r="C1041" s="10" t="s">
        <v>283</v>
      </c>
      <c r="D1041" s="11" t="s">
        <v>1085</v>
      </c>
    </row>
    <row r="1042" spans="3:4">
      <c r="C1042" s="10" t="s">
        <v>283</v>
      </c>
      <c r="D1042" s="11" t="s">
        <v>1311</v>
      </c>
    </row>
    <row r="1043" spans="3:4">
      <c r="C1043" s="10" t="s">
        <v>283</v>
      </c>
      <c r="D1043" s="11" t="s">
        <v>1312</v>
      </c>
    </row>
    <row r="1044" spans="3:4">
      <c r="C1044" s="10" t="s">
        <v>283</v>
      </c>
      <c r="D1044" s="11" t="s">
        <v>1313</v>
      </c>
    </row>
    <row r="1045" spans="3:4">
      <c r="C1045" s="10" t="s">
        <v>283</v>
      </c>
      <c r="D1045" s="11" t="s">
        <v>1314</v>
      </c>
    </row>
    <row r="1046" spans="3:4">
      <c r="C1046" s="10" t="s">
        <v>283</v>
      </c>
      <c r="D1046" s="11" t="s">
        <v>1315</v>
      </c>
    </row>
    <row r="1047" spans="3:4">
      <c r="C1047" s="10" t="s">
        <v>285</v>
      </c>
      <c r="D1047" s="11" t="s">
        <v>1316</v>
      </c>
    </row>
    <row r="1048" spans="3:4">
      <c r="C1048" s="10" t="s">
        <v>285</v>
      </c>
      <c r="D1048" s="11" t="s">
        <v>1317</v>
      </c>
    </row>
    <row r="1049" spans="3:4">
      <c r="C1049" s="10" t="s">
        <v>285</v>
      </c>
      <c r="D1049" s="11" t="s">
        <v>1318</v>
      </c>
    </row>
    <row r="1050" spans="3:4">
      <c r="C1050" s="10" t="s">
        <v>285</v>
      </c>
      <c r="D1050" s="11" t="s">
        <v>1319</v>
      </c>
    </row>
    <row r="1051" spans="3:4">
      <c r="C1051" s="10" t="s">
        <v>285</v>
      </c>
      <c r="D1051" s="11" t="s">
        <v>1320</v>
      </c>
    </row>
    <row r="1052" spans="3:4">
      <c r="C1052" s="10" t="s">
        <v>285</v>
      </c>
      <c r="D1052" s="11" t="s">
        <v>1321</v>
      </c>
    </row>
    <row r="1053" spans="3:4">
      <c r="C1053" s="10" t="s">
        <v>285</v>
      </c>
      <c r="D1053" s="11" t="s">
        <v>1322</v>
      </c>
    </row>
    <row r="1054" spans="3:4">
      <c r="C1054" s="10" t="s">
        <v>285</v>
      </c>
      <c r="D1054" s="11" t="s">
        <v>1323</v>
      </c>
    </row>
    <row r="1055" spans="3:4">
      <c r="C1055" s="10" t="s">
        <v>285</v>
      </c>
      <c r="D1055" s="11" t="s">
        <v>1324</v>
      </c>
    </row>
    <row r="1056" spans="3:4">
      <c r="C1056" s="10" t="s">
        <v>285</v>
      </c>
      <c r="D1056" s="11" t="s">
        <v>1325</v>
      </c>
    </row>
    <row r="1057" spans="3:4">
      <c r="C1057" s="10" t="s">
        <v>285</v>
      </c>
      <c r="D1057" s="11" t="s">
        <v>1326</v>
      </c>
    </row>
    <row r="1058" spans="3:4">
      <c r="C1058" s="10" t="s">
        <v>285</v>
      </c>
      <c r="D1058" s="11" t="s">
        <v>1327</v>
      </c>
    </row>
    <row r="1059" spans="3:4">
      <c r="C1059" s="10" t="s">
        <v>285</v>
      </c>
      <c r="D1059" s="11" t="s">
        <v>1328</v>
      </c>
    </row>
    <row r="1060" spans="3:4">
      <c r="C1060" s="10" t="s">
        <v>285</v>
      </c>
      <c r="D1060" s="11" t="s">
        <v>1329</v>
      </c>
    </row>
    <row r="1061" spans="3:4">
      <c r="C1061" s="10" t="s">
        <v>285</v>
      </c>
      <c r="D1061" s="11" t="s">
        <v>1330</v>
      </c>
    </row>
    <row r="1062" spans="3:4">
      <c r="C1062" s="10" t="s">
        <v>285</v>
      </c>
      <c r="D1062" s="11" t="s">
        <v>1331</v>
      </c>
    </row>
    <row r="1063" spans="3:4">
      <c r="C1063" s="10" t="s">
        <v>285</v>
      </c>
      <c r="D1063" s="11" t="s">
        <v>1332</v>
      </c>
    </row>
    <row r="1064" spans="3:4">
      <c r="C1064" s="10" t="s">
        <v>285</v>
      </c>
      <c r="D1064" s="11" t="s">
        <v>621</v>
      </c>
    </row>
    <row r="1065" spans="3:4">
      <c r="C1065" s="10" t="s">
        <v>285</v>
      </c>
      <c r="D1065" s="11" t="s">
        <v>1333</v>
      </c>
    </row>
    <row r="1066" spans="3:4">
      <c r="C1066" s="10" t="s">
        <v>285</v>
      </c>
      <c r="D1066" s="11" t="s">
        <v>1334</v>
      </c>
    </row>
    <row r="1067" spans="3:4">
      <c r="C1067" s="10" t="s">
        <v>285</v>
      </c>
      <c r="D1067" s="11" t="s">
        <v>795</v>
      </c>
    </row>
    <row r="1068" spans="3:4">
      <c r="C1068" s="10" t="s">
        <v>285</v>
      </c>
      <c r="D1068" s="11" t="s">
        <v>1335</v>
      </c>
    </row>
    <row r="1069" spans="3:4">
      <c r="C1069" s="10" t="s">
        <v>285</v>
      </c>
      <c r="D1069" s="11" t="s">
        <v>1336</v>
      </c>
    </row>
    <row r="1070" spans="3:4">
      <c r="C1070" s="10" t="s">
        <v>285</v>
      </c>
      <c r="D1070" s="11" t="s">
        <v>1337</v>
      </c>
    </row>
    <row r="1071" spans="3:4">
      <c r="C1071" s="10" t="s">
        <v>285</v>
      </c>
      <c r="D1071" s="11" t="s">
        <v>1338</v>
      </c>
    </row>
    <row r="1072" spans="3:4">
      <c r="C1072" s="10" t="s">
        <v>285</v>
      </c>
      <c r="D1072" s="11" t="s">
        <v>1339</v>
      </c>
    </row>
    <row r="1073" spans="3:4">
      <c r="C1073" s="10" t="s">
        <v>285</v>
      </c>
      <c r="D1073" s="11" t="s">
        <v>1340</v>
      </c>
    </row>
    <row r="1074" spans="3:4">
      <c r="C1074" s="10" t="s">
        <v>285</v>
      </c>
      <c r="D1074" s="11" t="s">
        <v>1341</v>
      </c>
    </row>
    <row r="1075" spans="3:4">
      <c r="C1075" s="10" t="s">
        <v>285</v>
      </c>
      <c r="D1075" s="11" t="s">
        <v>1342</v>
      </c>
    </row>
    <row r="1076" spans="3:4">
      <c r="C1076" s="10" t="s">
        <v>287</v>
      </c>
      <c r="D1076" s="11" t="s">
        <v>1343</v>
      </c>
    </row>
    <row r="1077" spans="3:4">
      <c r="C1077" s="10" t="s">
        <v>287</v>
      </c>
      <c r="D1077" s="11" t="s">
        <v>1344</v>
      </c>
    </row>
    <row r="1078" spans="3:4">
      <c r="C1078" s="10" t="s">
        <v>287</v>
      </c>
      <c r="D1078" s="11" t="s">
        <v>1345</v>
      </c>
    </row>
    <row r="1079" spans="3:4">
      <c r="C1079" s="10" t="s">
        <v>287</v>
      </c>
      <c r="D1079" s="11" t="s">
        <v>1346</v>
      </c>
    </row>
    <row r="1080" spans="3:4">
      <c r="C1080" s="10" t="s">
        <v>287</v>
      </c>
      <c r="D1080" s="11" t="s">
        <v>1347</v>
      </c>
    </row>
    <row r="1081" spans="3:4">
      <c r="C1081" s="10" t="s">
        <v>287</v>
      </c>
      <c r="D1081" s="11" t="s">
        <v>1348</v>
      </c>
    </row>
    <row r="1082" spans="3:4">
      <c r="C1082" s="10" t="s">
        <v>287</v>
      </c>
      <c r="D1082" s="11" t="s">
        <v>1349</v>
      </c>
    </row>
    <row r="1083" spans="3:4">
      <c r="C1083" s="10" t="s">
        <v>287</v>
      </c>
      <c r="D1083" s="11" t="s">
        <v>1350</v>
      </c>
    </row>
    <row r="1084" spans="3:4">
      <c r="C1084" s="10" t="s">
        <v>287</v>
      </c>
      <c r="D1084" s="11" t="s">
        <v>1351</v>
      </c>
    </row>
    <row r="1085" spans="3:4">
      <c r="C1085" s="10" t="s">
        <v>287</v>
      </c>
      <c r="D1085" s="11" t="s">
        <v>1352</v>
      </c>
    </row>
    <row r="1086" spans="3:4">
      <c r="C1086" s="10" t="s">
        <v>287</v>
      </c>
      <c r="D1086" s="11" t="s">
        <v>1353</v>
      </c>
    </row>
    <row r="1087" spans="3:4">
      <c r="C1087" s="10" t="s">
        <v>287</v>
      </c>
      <c r="D1087" s="11" t="s">
        <v>1354</v>
      </c>
    </row>
    <row r="1088" spans="3:4">
      <c r="C1088" s="10" t="s">
        <v>287</v>
      </c>
      <c r="D1088" s="11" t="s">
        <v>1355</v>
      </c>
    </row>
    <row r="1089" spans="3:4">
      <c r="C1089" s="10" t="s">
        <v>287</v>
      </c>
      <c r="D1089" s="11" t="s">
        <v>1356</v>
      </c>
    </row>
    <row r="1090" spans="3:4">
      <c r="C1090" s="10" t="s">
        <v>287</v>
      </c>
      <c r="D1090" s="11" t="s">
        <v>1357</v>
      </c>
    </row>
    <row r="1091" spans="3:4">
      <c r="C1091" s="10" t="s">
        <v>287</v>
      </c>
      <c r="D1091" s="11" t="s">
        <v>1358</v>
      </c>
    </row>
    <row r="1092" spans="3:4">
      <c r="C1092" s="10" t="s">
        <v>287</v>
      </c>
      <c r="D1092" s="11" t="s">
        <v>1359</v>
      </c>
    </row>
    <row r="1093" spans="3:4">
      <c r="C1093" s="10" t="s">
        <v>287</v>
      </c>
      <c r="D1093" s="11" t="s">
        <v>1360</v>
      </c>
    </row>
    <row r="1094" spans="3:4">
      <c r="C1094" s="10" t="s">
        <v>287</v>
      </c>
      <c r="D1094" s="11" t="s">
        <v>1361</v>
      </c>
    </row>
    <row r="1095" spans="3:4">
      <c r="C1095" s="10" t="s">
        <v>289</v>
      </c>
      <c r="D1095" s="11" t="s">
        <v>1362</v>
      </c>
    </row>
    <row r="1096" spans="3:4">
      <c r="C1096" s="10" t="s">
        <v>289</v>
      </c>
      <c r="D1096" s="11" t="s">
        <v>1363</v>
      </c>
    </row>
    <row r="1097" spans="3:4">
      <c r="C1097" s="10" t="s">
        <v>289</v>
      </c>
      <c r="D1097" s="11" t="s">
        <v>1364</v>
      </c>
    </row>
    <row r="1098" spans="3:4">
      <c r="C1098" s="10" t="s">
        <v>289</v>
      </c>
      <c r="D1098" s="11" t="s">
        <v>1365</v>
      </c>
    </row>
    <row r="1099" spans="3:4">
      <c r="C1099" s="10" t="s">
        <v>289</v>
      </c>
      <c r="D1099" s="11" t="s">
        <v>1366</v>
      </c>
    </row>
    <row r="1100" spans="3:4">
      <c r="C1100" s="10" t="s">
        <v>289</v>
      </c>
      <c r="D1100" s="11" t="s">
        <v>1367</v>
      </c>
    </row>
    <row r="1101" spans="3:4">
      <c r="C1101" s="10" t="s">
        <v>289</v>
      </c>
      <c r="D1101" s="11" t="s">
        <v>1368</v>
      </c>
    </row>
    <row r="1102" spans="3:4">
      <c r="C1102" s="10" t="s">
        <v>289</v>
      </c>
      <c r="D1102" s="11" t="s">
        <v>1369</v>
      </c>
    </row>
    <row r="1103" spans="3:4">
      <c r="C1103" s="10" t="s">
        <v>289</v>
      </c>
      <c r="D1103" s="11" t="s">
        <v>1370</v>
      </c>
    </row>
    <row r="1104" spans="3:4">
      <c r="C1104" s="10" t="s">
        <v>289</v>
      </c>
      <c r="D1104" s="11" t="s">
        <v>1371</v>
      </c>
    </row>
    <row r="1105" spans="3:4">
      <c r="C1105" s="10" t="s">
        <v>289</v>
      </c>
      <c r="D1105" s="11" t="s">
        <v>1372</v>
      </c>
    </row>
    <row r="1106" spans="3:4">
      <c r="C1106" s="10" t="s">
        <v>289</v>
      </c>
      <c r="D1106" s="11" t="s">
        <v>1373</v>
      </c>
    </row>
    <row r="1107" spans="3:4">
      <c r="C1107" s="10" t="s">
        <v>289</v>
      </c>
      <c r="D1107" s="11" t="s">
        <v>1374</v>
      </c>
    </row>
    <row r="1108" spans="3:4">
      <c r="C1108" s="10" t="s">
        <v>289</v>
      </c>
      <c r="D1108" s="11" t="s">
        <v>1375</v>
      </c>
    </row>
    <row r="1109" spans="3:4">
      <c r="C1109" s="10" t="s">
        <v>289</v>
      </c>
      <c r="D1109" s="11" t="s">
        <v>1376</v>
      </c>
    </row>
    <row r="1110" spans="3:4">
      <c r="C1110" s="10" t="s">
        <v>289</v>
      </c>
      <c r="D1110" s="11" t="s">
        <v>1377</v>
      </c>
    </row>
    <row r="1111" spans="3:4">
      <c r="C1111" s="10" t="s">
        <v>289</v>
      </c>
      <c r="D1111" s="11" t="s">
        <v>1378</v>
      </c>
    </row>
    <row r="1112" spans="3:4">
      <c r="C1112" s="10" t="s">
        <v>289</v>
      </c>
      <c r="D1112" s="11" t="s">
        <v>1379</v>
      </c>
    </row>
    <row r="1113" spans="3:4">
      <c r="C1113" s="10" t="s">
        <v>289</v>
      </c>
      <c r="D1113" s="11" t="s">
        <v>1380</v>
      </c>
    </row>
    <row r="1114" spans="3:4">
      <c r="C1114" s="10" t="s">
        <v>289</v>
      </c>
      <c r="D1114" s="11" t="s">
        <v>1381</v>
      </c>
    </row>
    <row r="1115" spans="3:4">
      <c r="C1115" s="10" t="s">
        <v>289</v>
      </c>
      <c r="D1115" s="11" t="s">
        <v>1382</v>
      </c>
    </row>
    <row r="1116" spans="3:4">
      <c r="C1116" s="10" t="s">
        <v>289</v>
      </c>
      <c r="D1116" s="11" t="s">
        <v>1383</v>
      </c>
    </row>
    <row r="1117" spans="3:4">
      <c r="C1117" s="10" t="s">
        <v>289</v>
      </c>
      <c r="D1117" s="11" t="s">
        <v>1384</v>
      </c>
    </row>
    <row r="1118" spans="3:4">
      <c r="C1118" s="10" t="s">
        <v>289</v>
      </c>
      <c r="D1118" s="11" t="s">
        <v>1385</v>
      </c>
    </row>
    <row r="1119" spans="3:4">
      <c r="C1119" s="10" t="s">
        <v>289</v>
      </c>
      <c r="D1119" s="11" t="s">
        <v>1386</v>
      </c>
    </row>
    <row r="1120" spans="3:4">
      <c r="C1120" s="10" t="s">
        <v>289</v>
      </c>
      <c r="D1120" s="11" t="s">
        <v>1387</v>
      </c>
    </row>
    <row r="1121" spans="3:4">
      <c r="C1121" s="10" t="s">
        <v>291</v>
      </c>
      <c r="D1121" s="11" t="s">
        <v>1388</v>
      </c>
    </row>
    <row r="1122" spans="3:4">
      <c r="C1122" s="10" t="s">
        <v>291</v>
      </c>
      <c r="D1122" s="11" t="s">
        <v>1389</v>
      </c>
    </row>
    <row r="1123" spans="3:4">
      <c r="C1123" s="10" t="s">
        <v>291</v>
      </c>
      <c r="D1123" s="11" t="s">
        <v>1390</v>
      </c>
    </row>
    <row r="1124" spans="3:4">
      <c r="C1124" s="10" t="s">
        <v>291</v>
      </c>
      <c r="D1124" s="11" t="s">
        <v>1391</v>
      </c>
    </row>
    <row r="1125" spans="3:4">
      <c r="C1125" s="10" t="s">
        <v>291</v>
      </c>
      <c r="D1125" s="11" t="s">
        <v>1392</v>
      </c>
    </row>
    <row r="1126" spans="3:4">
      <c r="C1126" s="10" t="s">
        <v>291</v>
      </c>
      <c r="D1126" s="11" t="s">
        <v>1393</v>
      </c>
    </row>
    <row r="1127" spans="3:4">
      <c r="C1127" s="10" t="s">
        <v>291</v>
      </c>
      <c r="D1127" s="11" t="s">
        <v>1394</v>
      </c>
    </row>
    <row r="1128" spans="3:4">
      <c r="C1128" s="10" t="s">
        <v>291</v>
      </c>
      <c r="D1128" s="11" t="s">
        <v>1395</v>
      </c>
    </row>
    <row r="1129" spans="3:4">
      <c r="C1129" s="10" t="s">
        <v>291</v>
      </c>
      <c r="D1129" s="11" t="s">
        <v>1396</v>
      </c>
    </row>
    <row r="1130" spans="3:4">
      <c r="C1130" s="10" t="s">
        <v>291</v>
      </c>
      <c r="D1130" s="11" t="s">
        <v>1397</v>
      </c>
    </row>
    <row r="1131" spans="3:4">
      <c r="C1131" s="10" t="s">
        <v>291</v>
      </c>
      <c r="D1131" s="11" t="s">
        <v>1398</v>
      </c>
    </row>
    <row r="1132" spans="3:4">
      <c r="C1132" s="10" t="s">
        <v>291</v>
      </c>
      <c r="D1132" s="11" t="s">
        <v>1399</v>
      </c>
    </row>
    <row r="1133" spans="3:4">
      <c r="C1133" s="10" t="s">
        <v>291</v>
      </c>
      <c r="D1133" s="11" t="s">
        <v>1400</v>
      </c>
    </row>
    <row r="1134" spans="3:4">
      <c r="C1134" s="10" t="s">
        <v>291</v>
      </c>
      <c r="D1134" s="11" t="s">
        <v>1401</v>
      </c>
    </row>
    <row r="1135" spans="3:4">
      <c r="C1135" s="10" t="s">
        <v>291</v>
      </c>
      <c r="D1135" s="11" t="s">
        <v>1402</v>
      </c>
    </row>
    <row r="1136" spans="3:4">
      <c r="C1136" s="10" t="s">
        <v>291</v>
      </c>
      <c r="D1136" s="11" t="s">
        <v>1403</v>
      </c>
    </row>
    <row r="1137" spans="3:4">
      <c r="C1137" s="10" t="s">
        <v>291</v>
      </c>
      <c r="D1137" s="11" t="s">
        <v>1404</v>
      </c>
    </row>
    <row r="1138" spans="3:4">
      <c r="C1138" s="10" t="s">
        <v>291</v>
      </c>
      <c r="D1138" s="11" t="s">
        <v>1405</v>
      </c>
    </row>
    <row r="1139" spans="3:4">
      <c r="C1139" s="10" t="s">
        <v>291</v>
      </c>
      <c r="D1139" s="11" t="s">
        <v>1406</v>
      </c>
    </row>
    <row r="1140" spans="3:4">
      <c r="C1140" s="10" t="s">
        <v>291</v>
      </c>
      <c r="D1140" s="11" t="s">
        <v>1407</v>
      </c>
    </row>
    <row r="1141" spans="3:4">
      <c r="C1141" s="10" t="s">
        <v>291</v>
      </c>
      <c r="D1141" s="11" t="s">
        <v>1408</v>
      </c>
    </row>
    <row r="1142" spans="3:4">
      <c r="C1142" s="10" t="s">
        <v>291</v>
      </c>
      <c r="D1142" s="11" t="s">
        <v>1409</v>
      </c>
    </row>
    <row r="1143" spans="3:4">
      <c r="C1143" s="10" t="s">
        <v>291</v>
      </c>
      <c r="D1143" s="11" t="s">
        <v>1410</v>
      </c>
    </row>
    <row r="1144" spans="3:4">
      <c r="C1144" s="10" t="s">
        <v>291</v>
      </c>
      <c r="D1144" s="11" t="s">
        <v>1411</v>
      </c>
    </row>
    <row r="1145" spans="3:4">
      <c r="C1145" s="10" t="s">
        <v>291</v>
      </c>
      <c r="D1145" s="11" t="s">
        <v>1412</v>
      </c>
    </row>
    <row r="1146" spans="3:4">
      <c r="C1146" s="10" t="s">
        <v>291</v>
      </c>
      <c r="D1146" s="11" t="s">
        <v>1413</v>
      </c>
    </row>
    <row r="1147" spans="3:4">
      <c r="C1147" s="10" t="s">
        <v>291</v>
      </c>
      <c r="D1147" s="11" t="s">
        <v>1414</v>
      </c>
    </row>
    <row r="1148" spans="3:4">
      <c r="C1148" s="10" t="s">
        <v>291</v>
      </c>
      <c r="D1148" s="11" t="s">
        <v>1415</v>
      </c>
    </row>
    <row r="1149" spans="3:4">
      <c r="C1149" s="10" t="s">
        <v>291</v>
      </c>
      <c r="D1149" s="11" t="s">
        <v>1416</v>
      </c>
    </row>
    <row r="1150" spans="3:4">
      <c r="C1150" s="10" t="s">
        <v>291</v>
      </c>
      <c r="D1150" s="11" t="s">
        <v>1417</v>
      </c>
    </row>
    <row r="1151" spans="3:4">
      <c r="C1151" s="10" t="s">
        <v>291</v>
      </c>
      <c r="D1151" s="11" t="s">
        <v>1418</v>
      </c>
    </row>
    <row r="1152" spans="3:4">
      <c r="C1152" s="10" t="s">
        <v>291</v>
      </c>
      <c r="D1152" s="11" t="s">
        <v>1419</v>
      </c>
    </row>
    <row r="1153" spans="3:4">
      <c r="C1153" s="10" t="s">
        <v>291</v>
      </c>
      <c r="D1153" s="11" t="s">
        <v>1420</v>
      </c>
    </row>
    <row r="1154" spans="3:4">
      <c r="C1154" s="10" t="s">
        <v>291</v>
      </c>
      <c r="D1154" s="11" t="s">
        <v>1421</v>
      </c>
    </row>
    <row r="1155" spans="3:4">
      <c r="C1155" s="10" t="s">
        <v>291</v>
      </c>
      <c r="D1155" s="11" t="s">
        <v>1422</v>
      </c>
    </row>
    <row r="1156" spans="3:4">
      <c r="C1156" s="10" t="s">
        <v>291</v>
      </c>
      <c r="D1156" s="11" t="s">
        <v>1423</v>
      </c>
    </row>
    <row r="1157" spans="3:4">
      <c r="C1157" s="10" t="s">
        <v>291</v>
      </c>
      <c r="D1157" s="11" t="s">
        <v>1424</v>
      </c>
    </row>
    <row r="1158" spans="3:4">
      <c r="C1158" s="10" t="s">
        <v>291</v>
      </c>
      <c r="D1158" s="11" t="s">
        <v>1425</v>
      </c>
    </row>
    <row r="1159" spans="3:4">
      <c r="C1159" s="10" t="s">
        <v>291</v>
      </c>
      <c r="D1159" s="11" t="s">
        <v>1426</v>
      </c>
    </row>
    <row r="1160" spans="3:4">
      <c r="C1160" s="10" t="s">
        <v>291</v>
      </c>
      <c r="D1160" s="11" t="s">
        <v>1427</v>
      </c>
    </row>
    <row r="1161" spans="3:4">
      <c r="C1161" s="10" t="s">
        <v>291</v>
      </c>
      <c r="D1161" s="11" t="s">
        <v>1428</v>
      </c>
    </row>
    <row r="1162" spans="3:4">
      <c r="C1162" s="10" t="s">
        <v>291</v>
      </c>
      <c r="D1162" s="11" t="s">
        <v>1429</v>
      </c>
    </row>
    <row r="1163" spans="3:4">
      <c r="C1163" s="10" t="s">
        <v>291</v>
      </c>
      <c r="D1163" s="11" t="s">
        <v>1430</v>
      </c>
    </row>
    <row r="1164" spans="3:4">
      <c r="C1164" s="10" t="s">
        <v>293</v>
      </c>
      <c r="D1164" s="11" t="s">
        <v>1431</v>
      </c>
    </row>
    <row r="1165" spans="3:4">
      <c r="C1165" s="10" t="s">
        <v>293</v>
      </c>
      <c r="D1165" s="11" t="s">
        <v>1432</v>
      </c>
    </row>
    <row r="1166" spans="3:4">
      <c r="C1166" s="10" t="s">
        <v>293</v>
      </c>
      <c r="D1166" s="11" t="s">
        <v>1433</v>
      </c>
    </row>
    <row r="1167" spans="3:4">
      <c r="C1167" s="10" t="s">
        <v>293</v>
      </c>
      <c r="D1167" s="11" t="s">
        <v>1434</v>
      </c>
    </row>
    <row r="1168" spans="3:4">
      <c r="C1168" s="10" t="s">
        <v>293</v>
      </c>
      <c r="D1168" s="11" t="s">
        <v>1435</v>
      </c>
    </row>
    <row r="1169" spans="3:4">
      <c r="C1169" s="10" t="s">
        <v>293</v>
      </c>
      <c r="D1169" s="11" t="s">
        <v>1436</v>
      </c>
    </row>
    <row r="1170" spans="3:4">
      <c r="C1170" s="10" t="s">
        <v>293</v>
      </c>
      <c r="D1170" s="11" t="s">
        <v>1437</v>
      </c>
    </row>
    <row r="1171" spans="3:4">
      <c r="C1171" s="10" t="s">
        <v>293</v>
      </c>
      <c r="D1171" s="11" t="s">
        <v>1438</v>
      </c>
    </row>
    <row r="1172" spans="3:4">
      <c r="C1172" s="10" t="s">
        <v>293</v>
      </c>
      <c r="D1172" s="11" t="s">
        <v>1439</v>
      </c>
    </row>
    <row r="1173" spans="3:4">
      <c r="C1173" s="10" t="s">
        <v>293</v>
      </c>
      <c r="D1173" s="11" t="s">
        <v>1440</v>
      </c>
    </row>
    <row r="1174" spans="3:4">
      <c r="C1174" s="10" t="s">
        <v>293</v>
      </c>
      <c r="D1174" s="11" t="s">
        <v>1441</v>
      </c>
    </row>
    <row r="1175" spans="3:4">
      <c r="C1175" s="10" t="s">
        <v>293</v>
      </c>
      <c r="D1175" s="11" t="s">
        <v>1442</v>
      </c>
    </row>
    <row r="1176" spans="3:4">
      <c r="C1176" s="10" t="s">
        <v>293</v>
      </c>
      <c r="D1176" s="11" t="s">
        <v>1443</v>
      </c>
    </row>
    <row r="1177" spans="3:4">
      <c r="C1177" s="10" t="s">
        <v>293</v>
      </c>
      <c r="D1177" s="11" t="s">
        <v>1444</v>
      </c>
    </row>
    <row r="1178" spans="3:4">
      <c r="C1178" s="10" t="s">
        <v>293</v>
      </c>
      <c r="D1178" s="11" t="s">
        <v>1445</v>
      </c>
    </row>
    <row r="1179" spans="3:4">
      <c r="C1179" s="10" t="s">
        <v>293</v>
      </c>
      <c r="D1179" s="11" t="s">
        <v>1446</v>
      </c>
    </row>
    <row r="1180" spans="3:4">
      <c r="C1180" s="10" t="s">
        <v>293</v>
      </c>
      <c r="D1180" s="11" t="s">
        <v>1447</v>
      </c>
    </row>
    <row r="1181" spans="3:4">
      <c r="C1181" s="10" t="s">
        <v>293</v>
      </c>
      <c r="D1181" s="11" t="s">
        <v>1448</v>
      </c>
    </row>
    <row r="1182" spans="3:4">
      <c r="C1182" s="10" t="s">
        <v>293</v>
      </c>
      <c r="D1182" s="11" t="s">
        <v>1449</v>
      </c>
    </row>
    <row r="1183" spans="3:4">
      <c r="C1183" s="10" t="s">
        <v>293</v>
      </c>
      <c r="D1183" s="11" t="s">
        <v>1450</v>
      </c>
    </row>
    <row r="1184" spans="3:4">
      <c r="C1184" s="10" t="s">
        <v>293</v>
      </c>
      <c r="D1184" s="11" t="s">
        <v>1451</v>
      </c>
    </row>
    <row r="1185" spans="3:4">
      <c r="C1185" s="10" t="s">
        <v>293</v>
      </c>
      <c r="D1185" s="11" t="s">
        <v>1452</v>
      </c>
    </row>
    <row r="1186" spans="3:4">
      <c r="C1186" s="10" t="s">
        <v>293</v>
      </c>
      <c r="D1186" s="11" t="s">
        <v>1453</v>
      </c>
    </row>
    <row r="1187" spans="3:4">
      <c r="C1187" s="10" t="s">
        <v>293</v>
      </c>
      <c r="D1187" s="11" t="s">
        <v>1454</v>
      </c>
    </row>
    <row r="1188" spans="3:4">
      <c r="C1188" s="10" t="s">
        <v>293</v>
      </c>
      <c r="D1188" s="11" t="s">
        <v>1455</v>
      </c>
    </row>
    <row r="1189" spans="3:4">
      <c r="C1189" s="10" t="s">
        <v>293</v>
      </c>
      <c r="D1189" s="11" t="s">
        <v>1456</v>
      </c>
    </row>
    <row r="1190" spans="3:4">
      <c r="C1190" s="10" t="s">
        <v>293</v>
      </c>
      <c r="D1190" s="11" t="s">
        <v>1457</v>
      </c>
    </row>
    <row r="1191" spans="3:4">
      <c r="C1191" s="10" t="s">
        <v>293</v>
      </c>
      <c r="D1191" s="11" t="s">
        <v>1458</v>
      </c>
    </row>
    <row r="1192" spans="3:4">
      <c r="C1192" s="10" t="s">
        <v>293</v>
      </c>
      <c r="D1192" s="11" t="s">
        <v>1459</v>
      </c>
    </row>
    <row r="1193" spans="3:4">
      <c r="C1193" s="10" t="s">
        <v>293</v>
      </c>
      <c r="D1193" s="11" t="s">
        <v>1460</v>
      </c>
    </row>
    <row r="1194" spans="3:4">
      <c r="C1194" s="10" t="s">
        <v>293</v>
      </c>
      <c r="D1194" s="11" t="s">
        <v>1461</v>
      </c>
    </row>
    <row r="1195" spans="3:4">
      <c r="C1195" s="10" t="s">
        <v>293</v>
      </c>
      <c r="D1195" s="11" t="s">
        <v>1462</v>
      </c>
    </row>
    <row r="1196" spans="3:4">
      <c r="C1196" s="10" t="s">
        <v>293</v>
      </c>
      <c r="D1196" s="11" t="s">
        <v>1463</v>
      </c>
    </row>
    <row r="1197" spans="3:4">
      <c r="C1197" s="10" t="s">
        <v>293</v>
      </c>
      <c r="D1197" s="11" t="s">
        <v>1464</v>
      </c>
    </row>
    <row r="1198" spans="3:4">
      <c r="C1198" s="10" t="s">
        <v>293</v>
      </c>
      <c r="D1198" s="11" t="s">
        <v>1465</v>
      </c>
    </row>
    <row r="1199" spans="3:4">
      <c r="C1199" s="10" t="s">
        <v>293</v>
      </c>
      <c r="D1199" s="11" t="s">
        <v>1466</v>
      </c>
    </row>
    <row r="1200" spans="3:4">
      <c r="C1200" s="10" t="s">
        <v>293</v>
      </c>
      <c r="D1200" s="11" t="s">
        <v>1428</v>
      </c>
    </row>
    <row r="1201" spans="3:4">
      <c r="C1201" s="10" t="s">
        <v>293</v>
      </c>
      <c r="D1201" s="11" t="s">
        <v>1467</v>
      </c>
    </row>
    <row r="1202" spans="3:4">
      <c r="C1202" s="10" t="s">
        <v>293</v>
      </c>
      <c r="D1202" s="11" t="s">
        <v>1468</v>
      </c>
    </row>
    <row r="1203" spans="3:4">
      <c r="C1203" s="10" t="s">
        <v>293</v>
      </c>
      <c r="D1203" s="11" t="s">
        <v>1469</v>
      </c>
    </row>
    <row r="1204" spans="3:4">
      <c r="C1204" s="10" t="s">
        <v>293</v>
      </c>
      <c r="D1204" s="11" t="s">
        <v>1470</v>
      </c>
    </row>
    <row r="1205" spans="3:4">
      <c r="C1205" s="10" t="s">
        <v>295</v>
      </c>
      <c r="D1205" s="11" t="s">
        <v>1471</v>
      </c>
    </row>
    <row r="1206" spans="3:4">
      <c r="C1206" s="10" t="s">
        <v>295</v>
      </c>
      <c r="D1206" s="11" t="s">
        <v>1472</v>
      </c>
    </row>
    <row r="1207" spans="3:4">
      <c r="C1207" s="10" t="s">
        <v>295</v>
      </c>
      <c r="D1207" s="11" t="s">
        <v>1473</v>
      </c>
    </row>
    <row r="1208" spans="3:4">
      <c r="C1208" s="10" t="s">
        <v>295</v>
      </c>
      <c r="D1208" s="11" t="s">
        <v>1474</v>
      </c>
    </row>
    <row r="1209" spans="3:4">
      <c r="C1209" s="10" t="s">
        <v>295</v>
      </c>
      <c r="D1209" s="11" t="s">
        <v>1475</v>
      </c>
    </row>
    <row r="1210" spans="3:4">
      <c r="C1210" s="10" t="s">
        <v>295</v>
      </c>
      <c r="D1210" s="11" t="s">
        <v>1476</v>
      </c>
    </row>
    <row r="1211" spans="3:4">
      <c r="C1211" s="10" t="s">
        <v>295</v>
      </c>
      <c r="D1211" s="11" t="s">
        <v>1477</v>
      </c>
    </row>
    <row r="1212" spans="3:4">
      <c r="C1212" s="10" t="s">
        <v>295</v>
      </c>
      <c r="D1212" s="11" t="s">
        <v>1478</v>
      </c>
    </row>
    <row r="1213" spans="3:4">
      <c r="C1213" s="10" t="s">
        <v>295</v>
      </c>
      <c r="D1213" s="11" t="s">
        <v>1479</v>
      </c>
    </row>
    <row r="1214" spans="3:4">
      <c r="C1214" s="10" t="s">
        <v>295</v>
      </c>
      <c r="D1214" s="11" t="s">
        <v>1480</v>
      </c>
    </row>
    <row r="1215" spans="3:4">
      <c r="C1215" s="10" t="s">
        <v>295</v>
      </c>
      <c r="D1215" s="11" t="s">
        <v>1481</v>
      </c>
    </row>
    <row r="1216" spans="3:4">
      <c r="C1216" s="10" t="s">
        <v>295</v>
      </c>
      <c r="D1216" s="11" t="s">
        <v>1482</v>
      </c>
    </row>
    <row r="1217" spans="3:4">
      <c r="C1217" s="10" t="s">
        <v>295</v>
      </c>
      <c r="D1217" s="11" t="s">
        <v>1483</v>
      </c>
    </row>
    <row r="1218" spans="3:4">
      <c r="C1218" s="10" t="s">
        <v>295</v>
      </c>
      <c r="D1218" s="11" t="s">
        <v>1484</v>
      </c>
    </row>
    <row r="1219" spans="3:4">
      <c r="C1219" s="10" t="s">
        <v>295</v>
      </c>
      <c r="D1219" s="11" t="s">
        <v>1485</v>
      </c>
    </row>
    <row r="1220" spans="3:4">
      <c r="C1220" s="10" t="s">
        <v>295</v>
      </c>
      <c r="D1220" s="11" t="s">
        <v>1486</v>
      </c>
    </row>
    <row r="1221" spans="3:4">
      <c r="C1221" s="10" t="s">
        <v>295</v>
      </c>
      <c r="D1221" s="11" t="s">
        <v>1487</v>
      </c>
    </row>
    <row r="1222" spans="3:4">
      <c r="C1222" s="10" t="s">
        <v>295</v>
      </c>
      <c r="D1222" s="11" t="s">
        <v>632</v>
      </c>
    </row>
    <row r="1223" spans="3:4">
      <c r="C1223" s="10" t="s">
        <v>295</v>
      </c>
      <c r="D1223" s="11" t="s">
        <v>1488</v>
      </c>
    </row>
    <row r="1224" spans="3:4">
      <c r="C1224" s="10" t="s">
        <v>295</v>
      </c>
      <c r="D1224" s="11" t="s">
        <v>1489</v>
      </c>
    </row>
    <row r="1225" spans="3:4">
      <c r="C1225" s="10" t="s">
        <v>295</v>
      </c>
      <c r="D1225" s="11" t="s">
        <v>1490</v>
      </c>
    </row>
    <row r="1226" spans="3:4">
      <c r="C1226" s="10" t="s">
        <v>295</v>
      </c>
      <c r="D1226" s="11" t="s">
        <v>1491</v>
      </c>
    </row>
    <row r="1227" spans="3:4">
      <c r="C1227" s="10" t="s">
        <v>295</v>
      </c>
      <c r="D1227" s="11" t="s">
        <v>1492</v>
      </c>
    </row>
    <row r="1228" spans="3:4">
      <c r="C1228" s="10" t="s">
        <v>295</v>
      </c>
      <c r="D1228" s="11" t="s">
        <v>1493</v>
      </c>
    </row>
    <row r="1229" spans="3:4">
      <c r="C1229" s="10" t="s">
        <v>295</v>
      </c>
      <c r="D1229" s="11" t="s">
        <v>1494</v>
      </c>
    </row>
    <row r="1230" spans="3:4">
      <c r="C1230" s="10" t="s">
        <v>295</v>
      </c>
      <c r="D1230" s="11" t="s">
        <v>1495</v>
      </c>
    </row>
    <row r="1231" spans="3:4">
      <c r="C1231" s="10" t="s">
        <v>295</v>
      </c>
      <c r="D1231" s="11" t="s">
        <v>1496</v>
      </c>
    </row>
    <row r="1232" spans="3:4">
      <c r="C1232" s="10" t="s">
        <v>295</v>
      </c>
      <c r="D1232" s="11" t="s">
        <v>1497</v>
      </c>
    </row>
    <row r="1233" spans="3:4">
      <c r="C1233" s="10" t="s">
        <v>295</v>
      </c>
      <c r="D1233" s="11" t="s">
        <v>1498</v>
      </c>
    </row>
    <row r="1234" spans="3:4">
      <c r="C1234" s="10" t="s">
        <v>295</v>
      </c>
      <c r="D1234" s="11" t="s">
        <v>1499</v>
      </c>
    </row>
    <row r="1235" spans="3:4">
      <c r="C1235" s="10" t="s">
        <v>295</v>
      </c>
      <c r="D1235" s="11" t="s">
        <v>1500</v>
      </c>
    </row>
    <row r="1236" spans="3:4">
      <c r="C1236" s="10" t="s">
        <v>295</v>
      </c>
      <c r="D1236" s="11" t="s">
        <v>1501</v>
      </c>
    </row>
    <row r="1237" spans="3:4">
      <c r="C1237" s="10" t="s">
        <v>295</v>
      </c>
      <c r="D1237" s="11" t="s">
        <v>1502</v>
      </c>
    </row>
    <row r="1238" spans="3:4">
      <c r="C1238" s="10" t="s">
        <v>295</v>
      </c>
      <c r="D1238" s="11" t="s">
        <v>1503</v>
      </c>
    </row>
    <row r="1239" spans="3:4">
      <c r="C1239" s="10" t="s">
        <v>295</v>
      </c>
      <c r="D1239" s="11" t="s">
        <v>1504</v>
      </c>
    </row>
    <row r="1240" spans="3:4">
      <c r="C1240" s="10" t="s">
        <v>295</v>
      </c>
      <c r="D1240" s="11" t="s">
        <v>1505</v>
      </c>
    </row>
    <row r="1241" spans="3:4">
      <c r="C1241" s="10" t="s">
        <v>295</v>
      </c>
      <c r="D1241" s="11" t="s">
        <v>1506</v>
      </c>
    </row>
    <row r="1242" spans="3:4">
      <c r="C1242" s="10" t="s">
        <v>295</v>
      </c>
      <c r="D1242" s="11" t="s">
        <v>1135</v>
      </c>
    </row>
    <row r="1243" spans="3:4">
      <c r="C1243" s="10" t="s">
        <v>295</v>
      </c>
      <c r="D1243" s="11" t="s">
        <v>1507</v>
      </c>
    </row>
    <row r="1244" spans="3:4">
      <c r="C1244" s="10" t="s">
        <v>297</v>
      </c>
      <c r="D1244" s="11" t="s">
        <v>1508</v>
      </c>
    </row>
    <row r="1245" spans="3:4">
      <c r="C1245" s="10" t="s">
        <v>297</v>
      </c>
      <c r="D1245" s="11" t="s">
        <v>1509</v>
      </c>
    </row>
    <row r="1246" spans="3:4">
      <c r="C1246" s="10" t="s">
        <v>297</v>
      </c>
      <c r="D1246" s="11" t="s">
        <v>1510</v>
      </c>
    </row>
    <row r="1247" spans="3:4">
      <c r="C1247" s="10" t="s">
        <v>297</v>
      </c>
      <c r="D1247" s="11" t="s">
        <v>1511</v>
      </c>
    </row>
    <row r="1248" spans="3:4">
      <c r="C1248" s="10" t="s">
        <v>297</v>
      </c>
      <c r="D1248" s="11" t="s">
        <v>1512</v>
      </c>
    </row>
    <row r="1249" spans="3:4">
      <c r="C1249" s="10" t="s">
        <v>297</v>
      </c>
      <c r="D1249" s="11" t="s">
        <v>1513</v>
      </c>
    </row>
    <row r="1250" spans="3:4">
      <c r="C1250" s="10" t="s">
        <v>297</v>
      </c>
      <c r="D1250" s="11" t="s">
        <v>1514</v>
      </c>
    </row>
    <row r="1251" spans="3:4">
      <c r="C1251" s="10" t="s">
        <v>297</v>
      </c>
      <c r="D1251" s="11" t="s">
        <v>1515</v>
      </c>
    </row>
    <row r="1252" spans="3:4">
      <c r="C1252" s="10" t="s">
        <v>297</v>
      </c>
      <c r="D1252" s="11" t="s">
        <v>1516</v>
      </c>
    </row>
    <row r="1253" spans="3:4">
      <c r="C1253" s="10" t="s">
        <v>297</v>
      </c>
      <c r="D1253" s="11" t="s">
        <v>1517</v>
      </c>
    </row>
    <row r="1254" spans="3:4">
      <c r="C1254" s="10" t="s">
        <v>297</v>
      </c>
      <c r="D1254" s="11" t="s">
        <v>1518</v>
      </c>
    </row>
    <row r="1255" spans="3:4">
      <c r="C1255" s="10" t="s">
        <v>297</v>
      </c>
      <c r="D1255" s="11" t="s">
        <v>1519</v>
      </c>
    </row>
    <row r="1256" spans="3:4">
      <c r="C1256" s="10" t="s">
        <v>297</v>
      </c>
      <c r="D1256" s="11" t="s">
        <v>1520</v>
      </c>
    </row>
    <row r="1257" spans="3:4">
      <c r="C1257" s="10" t="s">
        <v>297</v>
      </c>
      <c r="D1257" s="11" t="s">
        <v>1521</v>
      </c>
    </row>
    <row r="1258" spans="3:4">
      <c r="C1258" s="10" t="s">
        <v>297</v>
      </c>
      <c r="D1258" s="11" t="s">
        <v>1522</v>
      </c>
    </row>
    <row r="1259" spans="3:4">
      <c r="C1259" s="10" t="s">
        <v>297</v>
      </c>
      <c r="D1259" s="11" t="s">
        <v>1523</v>
      </c>
    </row>
    <row r="1260" spans="3:4">
      <c r="C1260" s="10" t="s">
        <v>297</v>
      </c>
      <c r="D1260" s="11" t="s">
        <v>1085</v>
      </c>
    </row>
    <row r="1261" spans="3:4">
      <c r="C1261" s="10" t="s">
        <v>297</v>
      </c>
      <c r="D1261" s="11" t="s">
        <v>429</v>
      </c>
    </row>
    <row r="1262" spans="3:4">
      <c r="C1262" s="10" t="s">
        <v>297</v>
      </c>
      <c r="D1262" s="11" t="s">
        <v>1524</v>
      </c>
    </row>
    <row r="1263" spans="3:4">
      <c r="C1263" s="10" t="s">
        <v>297</v>
      </c>
      <c r="D1263" s="11" t="s">
        <v>1525</v>
      </c>
    </row>
    <row r="1264" spans="3:4">
      <c r="C1264" s="10" t="s">
        <v>297</v>
      </c>
      <c r="D1264" s="11" t="s">
        <v>1526</v>
      </c>
    </row>
    <row r="1265" spans="3:4">
      <c r="C1265" s="10" t="s">
        <v>297</v>
      </c>
      <c r="D1265" s="11" t="s">
        <v>1527</v>
      </c>
    </row>
    <row r="1266" spans="3:4">
      <c r="C1266" s="10" t="s">
        <v>297</v>
      </c>
      <c r="D1266" s="11" t="s">
        <v>1528</v>
      </c>
    </row>
    <row r="1267" spans="3:4">
      <c r="C1267" s="10" t="s">
        <v>297</v>
      </c>
      <c r="D1267" s="11" t="s">
        <v>1529</v>
      </c>
    </row>
    <row r="1268" spans="3:4">
      <c r="C1268" s="10" t="s">
        <v>297</v>
      </c>
      <c r="D1268" s="11" t="s">
        <v>1530</v>
      </c>
    </row>
    <row r="1269" spans="3:4">
      <c r="C1269" s="10" t="s">
        <v>297</v>
      </c>
      <c r="D1269" s="11" t="s">
        <v>1531</v>
      </c>
    </row>
    <row r="1270" spans="3:4">
      <c r="C1270" s="10" t="s">
        <v>297</v>
      </c>
      <c r="D1270" s="11" t="s">
        <v>1532</v>
      </c>
    </row>
    <row r="1271" spans="3:4">
      <c r="C1271" s="10" t="s">
        <v>297</v>
      </c>
      <c r="D1271" s="11" t="s">
        <v>1533</v>
      </c>
    </row>
    <row r="1272" spans="3:4">
      <c r="C1272" s="10" t="s">
        <v>297</v>
      </c>
      <c r="D1272" s="11" t="s">
        <v>1534</v>
      </c>
    </row>
    <row r="1273" spans="3:4">
      <c r="C1273" s="10" t="s">
        <v>297</v>
      </c>
      <c r="D1273" s="11" t="s">
        <v>1535</v>
      </c>
    </row>
    <row r="1274" spans="3:4">
      <c r="C1274" s="10" t="s">
        <v>299</v>
      </c>
      <c r="D1274" s="11" t="s">
        <v>1536</v>
      </c>
    </row>
    <row r="1275" spans="3:4">
      <c r="C1275" s="10" t="s">
        <v>299</v>
      </c>
      <c r="D1275" s="11" t="s">
        <v>1537</v>
      </c>
    </row>
    <row r="1276" spans="3:4">
      <c r="C1276" s="10" t="s">
        <v>299</v>
      </c>
      <c r="D1276" s="11" t="s">
        <v>1538</v>
      </c>
    </row>
    <row r="1277" spans="3:4">
      <c r="C1277" s="10" t="s">
        <v>299</v>
      </c>
      <c r="D1277" s="11" t="s">
        <v>1539</v>
      </c>
    </row>
    <row r="1278" spans="3:4">
      <c r="C1278" s="10" t="s">
        <v>299</v>
      </c>
      <c r="D1278" s="11" t="s">
        <v>1540</v>
      </c>
    </row>
    <row r="1279" spans="3:4">
      <c r="C1279" s="10" t="s">
        <v>299</v>
      </c>
      <c r="D1279" s="11" t="s">
        <v>1541</v>
      </c>
    </row>
    <row r="1280" spans="3:4">
      <c r="C1280" s="10" t="s">
        <v>299</v>
      </c>
      <c r="D1280" s="11" t="s">
        <v>1542</v>
      </c>
    </row>
    <row r="1281" spans="3:4">
      <c r="C1281" s="10" t="s">
        <v>299</v>
      </c>
      <c r="D1281" s="11" t="s">
        <v>1543</v>
      </c>
    </row>
    <row r="1282" spans="3:4">
      <c r="C1282" s="10" t="s">
        <v>299</v>
      </c>
      <c r="D1282" s="11" t="s">
        <v>1544</v>
      </c>
    </row>
    <row r="1283" spans="3:4">
      <c r="C1283" s="10" t="s">
        <v>299</v>
      </c>
      <c r="D1283" s="11" t="s">
        <v>1545</v>
      </c>
    </row>
    <row r="1284" spans="3:4">
      <c r="C1284" s="10" t="s">
        <v>299</v>
      </c>
      <c r="D1284" s="11" t="s">
        <v>1546</v>
      </c>
    </row>
    <row r="1285" spans="3:4">
      <c r="C1285" s="10" t="s">
        <v>299</v>
      </c>
      <c r="D1285" s="11" t="s">
        <v>1547</v>
      </c>
    </row>
    <row r="1286" spans="3:4">
      <c r="C1286" s="10" t="s">
        <v>299</v>
      </c>
      <c r="D1286" s="11" t="s">
        <v>1548</v>
      </c>
    </row>
    <row r="1287" spans="3:4">
      <c r="C1287" s="10" t="s">
        <v>299</v>
      </c>
      <c r="D1287" s="11" t="s">
        <v>1549</v>
      </c>
    </row>
    <row r="1288" spans="3:4">
      <c r="C1288" s="10" t="s">
        <v>299</v>
      </c>
      <c r="D1288" s="11" t="s">
        <v>508</v>
      </c>
    </row>
    <row r="1289" spans="3:4">
      <c r="C1289" s="10" t="s">
        <v>299</v>
      </c>
      <c r="D1289" s="11" t="s">
        <v>1550</v>
      </c>
    </row>
    <row r="1290" spans="3:4">
      <c r="C1290" s="10" t="s">
        <v>299</v>
      </c>
      <c r="D1290" s="11" t="s">
        <v>1551</v>
      </c>
    </row>
    <row r="1291" spans="3:4">
      <c r="C1291" s="10" t="s">
        <v>299</v>
      </c>
      <c r="D1291" s="11" t="s">
        <v>1356</v>
      </c>
    </row>
    <row r="1292" spans="3:4">
      <c r="C1292" s="10" t="s">
        <v>299</v>
      </c>
      <c r="D1292" s="11" t="s">
        <v>1552</v>
      </c>
    </row>
    <row r="1293" spans="3:4">
      <c r="C1293" s="10" t="s">
        <v>301</v>
      </c>
      <c r="D1293" s="11" t="s">
        <v>1553</v>
      </c>
    </row>
    <row r="1294" spans="3:4">
      <c r="C1294" s="10" t="s">
        <v>301</v>
      </c>
      <c r="D1294" s="11" t="s">
        <v>1554</v>
      </c>
    </row>
    <row r="1295" spans="3:4">
      <c r="C1295" s="10" t="s">
        <v>301</v>
      </c>
      <c r="D1295" s="11" t="s">
        <v>1555</v>
      </c>
    </row>
    <row r="1296" spans="3:4">
      <c r="C1296" s="10" t="s">
        <v>301</v>
      </c>
      <c r="D1296" s="11" t="s">
        <v>1556</v>
      </c>
    </row>
    <row r="1297" spans="3:4">
      <c r="C1297" s="10" t="s">
        <v>301</v>
      </c>
      <c r="D1297" s="11" t="s">
        <v>1557</v>
      </c>
    </row>
    <row r="1298" spans="3:4">
      <c r="C1298" s="10" t="s">
        <v>301</v>
      </c>
      <c r="D1298" s="11" t="s">
        <v>1558</v>
      </c>
    </row>
    <row r="1299" spans="3:4">
      <c r="C1299" s="10" t="s">
        <v>301</v>
      </c>
      <c r="D1299" s="11" t="s">
        <v>1559</v>
      </c>
    </row>
    <row r="1300" spans="3:4">
      <c r="C1300" s="10" t="s">
        <v>301</v>
      </c>
      <c r="D1300" s="11" t="s">
        <v>1560</v>
      </c>
    </row>
    <row r="1301" spans="3:4">
      <c r="C1301" s="10" t="s">
        <v>301</v>
      </c>
      <c r="D1301" s="11" t="s">
        <v>1561</v>
      </c>
    </row>
    <row r="1302" spans="3:4">
      <c r="C1302" s="10" t="s">
        <v>301</v>
      </c>
      <c r="D1302" s="11" t="s">
        <v>1562</v>
      </c>
    </row>
    <row r="1303" spans="3:4">
      <c r="C1303" s="10" t="s">
        <v>301</v>
      </c>
      <c r="D1303" s="11" t="s">
        <v>1563</v>
      </c>
    </row>
    <row r="1304" spans="3:4">
      <c r="C1304" s="10" t="s">
        <v>301</v>
      </c>
      <c r="D1304" s="11" t="s">
        <v>601</v>
      </c>
    </row>
    <row r="1305" spans="3:4">
      <c r="C1305" s="10" t="s">
        <v>301</v>
      </c>
      <c r="D1305" s="11" t="s">
        <v>1564</v>
      </c>
    </row>
    <row r="1306" spans="3:4">
      <c r="C1306" s="10" t="s">
        <v>301</v>
      </c>
      <c r="D1306" s="11" t="s">
        <v>1565</v>
      </c>
    </row>
    <row r="1307" spans="3:4">
      <c r="C1307" s="10" t="s">
        <v>301</v>
      </c>
      <c r="D1307" s="11" t="s">
        <v>1566</v>
      </c>
    </row>
    <row r="1308" spans="3:4">
      <c r="C1308" s="10" t="s">
        <v>301</v>
      </c>
      <c r="D1308" s="11" t="s">
        <v>1567</v>
      </c>
    </row>
    <row r="1309" spans="3:4">
      <c r="C1309" s="10" t="s">
        <v>301</v>
      </c>
      <c r="D1309" s="11" t="s">
        <v>1568</v>
      </c>
    </row>
    <row r="1310" spans="3:4">
      <c r="C1310" s="10" t="s">
        <v>301</v>
      </c>
      <c r="D1310" s="11" t="s">
        <v>1569</v>
      </c>
    </row>
    <row r="1311" spans="3:4">
      <c r="C1311" s="10" t="s">
        <v>301</v>
      </c>
      <c r="D1311" s="11" t="s">
        <v>1570</v>
      </c>
    </row>
    <row r="1312" spans="3:4">
      <c r="C1312" s="10" t="s">
        <v>303</v>
      </c>
      <c r="D1312" s="11" t="s">
        <v>1571</v>
      </c>
    </row>
    <row r="1313" spans="3:4">
      <c r="C1313" s="10" t="s">
        <v>303</v>
      </c>
      <c r="D1313" s="11" t="s">
        <v>1572</v>
      </c>
    </row>
    <row r="1314" spans="3:4">
      <c r="C1314" s="10" t="s">
        <v>303</v>
      </c>
      <c r="D1314" s="11" t="s">
        <v>1573</v>
      </c>
    </row>
    <row r="1315" spans="3:4">
      <c r="C1315" s="10" t="s">
        <v>303</v>
      </c>
      <c r="D1315" s="11" t="s">
        <v>1574</v>
      </c>
    </row>
    <row r="1316" spans="3:4">
      <c r="C1316" s="10" t="s">
        <v>303</v>
      </c>
      <c r="D1316" s="11" t="s">
        <v>1575</v>
      </c>
    </row>
    <row r="1317" spans="3:4">
      <c r="C1317" s="10" t="s">
        <v>303</v>
      </c>
      <c r="D1317" s="11" t="s">
        <v>1576</v>
      </c>
    </row>
    <row r="1318" spans="3:4">
      <c r="C1318" s="10" t="s">
        <v>303</v>
      </c>
      <c r="D1318" s="11" t="s">
        <v>1577</v>
      </c>
    </row>
    <row r="1319" spans="3:4">
      <c r="C1319" s="10" t="s">
        <v>303</v>
      </c>
      <c r="D1319" s="11" t="s">
        <v>1578</v>
      </c>
    </row>
    <row r="1320" spans="3:4">
      <c r="C1320" s="10" t="s">
        <v>303</v>
      </c>
      <c r="D1320" s="11" t="s">
        <v>1579</v>
      </c>
    </row>
    <row r="1321" spans="3:4">
      <c r="C1321" s="10" t="s">
        <v>303</v>
      </c>
      <c r="D1321" s="11" t="s">
        <v>1580</v>
      </c>
    </row>
    <row r="1322" spans="3:4">
      <c r="C1322" s="10" t="s">
        <v>303</v>
      </c>
      <c r="D1322" s="11" t="s">
        <v>1581</v>
      </c>
    </row>
    <row r="1323" spans="3:4">
      <c r="C1323" s="10" t="s">
        <v>303</v>
      </c>
      <c r="D1323" s="11" t="s">
        <v>1582</v>
      </c>
    </row>
    <row r="1324" spans="3:4">
      <c r="C1324" s="10" t="s">
        <v>303</v>
      </c>
      <c r="D1324" s="11" t="s">
        <v>1583</v>
      </c>
    </row>
    <row r="1325" spans="3:4">
      <c r="C1325" s="10" t="s">
        <v>303</v>
      </c>
      <c r="D1325" s="11" t="s">
        <v>1584</v>
      </c>
    </row>
    <row r="1326" spans="3:4">
      <c r="C1326" s="10" t="s">
        <v>303</v>
      </c>
      <c r="D1326" s="11" t="s">
        <v>1585</v>
      </c>
    </row>
    <row r="1327" spans="3:4">
      <c r="C1327" s="10" t="s">
        <v>303</v>
      </c>
      <c r="D1327" s="11" t="s">
        <v>1586</v>
      </c>
    </row>
    <row r="1328" spans="3:4">
      <c r="C1328" s="10" t="s">
        <v>303</v>
      </c>
      <c r="D1328" s="11" t="s">
        <v>1587</v>
      </c>
    </row>
    <row r="1329" spans="3:4">
      <c r="C1329" s="10" t="s">
        <v>303</v>
      </c>
      <c r="D1329" s="11" t="s">
        <v>1588</v>
      </c>
    </row>
    <row r="1330" spans="3:4">
      <c r="C1330" s="10" t="s">
        <v>303</v>
      </c>
      <c r="D1330" s="11" t="s">
        <v>1589</v>
      </c>
    </row>
    <row r="1331" spans="3:4">
      <c r="C1331" s="10" t="s">
        <v>303</v>
      </c>
      <c r="D1331" s="11" t="s">
        <v>1590</v>
      </c>
    </row>
    <row r="1332" spans="3:4">
      <c r="C1332" s="10" t="s">
        <v>303</v>
      </c>
      <c r="D1332" s="11" t="s">
        <v>1591</v>
      </c>
    </row>
    <row r="1333" spans="3:4">
      <c r="C1333" s="10" t="s">
        <v>303</v>
      </c>
      <c r="D1333" s="11" t="s">
        <v>1592</v>
      </c>
    </row>
    <row r="1334" spans="3:4">
      <c r="C1334" s="10" t="s">
        <v>303</v>
      </c>
      <c r="D1334" s="11" t="s">
        <v>1593</v>
      </c>
    </row>
    <row r="1335" spans="3:4">
      <c r="C1335" s="10" t="s">
        <v>303</v>
      </c>
      <c r="D1335" s="11" t="s">
        <v>1594</v>
      </c>
    </row>
    <row r="1336" spans="3:4">
      <c r="C1336" s="10" t="s">
        <v>303</v>
      </c>
      <c r="D1336" s="11" t="s">
        <v>1595</v>
      </c>
    </row>
    <row r="1337" spans="3:4">
      <c r="C1337" s="10" t="s">
        <v>303</v>
      </c>
      <c r="D1337" s="11" t="s">
        <v>1596</v>
      </c>
    </row>
    <row r="1338" spans="3:4">
      <c r="C1338" s="10" t="s">
        <v>303</v>
      </c>
      <c r="D1338" s="11" t="s">
        <v>1597</v>
      </c>
    </row>
    <row r="1339" spans="3:4">
      <c r="C1339" s="10" t="s">
        <v>305</v>
      </c>
      <c r="D1339" s="11" t="s">
        <v>1598</v>
      </c>
    </row>
    <row r="1340" spans="3:4">
      <c r="C1340" s="10" t="s">
        <v>305</v>
      </c>
      <c r="D1340" s="11" t="s">
        <v>1599</v>
      </c>
    </row>
    <row r="1341" spans="3:4">
      <c r="C1341" s="10" t="s">
        <v>305</v>
      </c>
      <c r="D1341" s="11" t="s">
        <v>1600</v>
      </c>
    </row>
    <row r="1342" spans="3:4">
      <c r="C1342" s="10" t="s">
        <v>305</v>
      </c>
      <c r="D1342" s="11" t="s">
        <v>1601</v>
      </c>
    </row>
    <row r="1343" spans="3:4">
      <c r="C1343" s="10" t="s">
        <v>305</v>
      </c>
      <c r="D1343" s="11" t="s">
        <v>1602</v>
      </c>
    </row>
    <row r="1344" spans="3:4">
      <c r="C1344" s="10" t="s">
        <v>305</v>
      </c>
      <c r="D1344" s="11" t="s">
        <v>1603</v>
      </c>
    </row>
    <row r="1345" spans="3:4">
      <c r="C1345" s="10" t="s">
        <v>305</v>
      </c>
      <c r="D1345" s="11" t="s">
        <v>943</v>
      </c>
    </row>
    <row r="1346" spans="3:4">
      <c r="C1346" s="10" t="s">
        <v>305</v>
      </c>
      <c r="D1346" s="11" t="s">
        <v>1604</v>
      </c>
    </row>
    <row r="1347" spans="3:4">
      <c r="C1347" s="10" t="s">
        <v>305</v>
      </c>
      <c r="D1347" s="11" t="s">
        <v>1605</v>
      </c>
    </row>
    <row r="1348" spans="3:4">
      <c r="C1348" s="10" t="s">
        <v>305</v>
      </c>
      <c r="D1348" s="11" t="s">
        <v>1606</v>
      </c>
    </row>
    <row r="1349" spans="3:4">
      <c r="C1349" s="10" t="s">
        <v>305</v>
      </c>
      <c r="D1349" s="11" t="s">
        <v>1607</v>
      </c>
    </row>
    <row r="1350" spans="3:4">
      <c r="C1350" s="10" t="s">
        <v>305</v>
      </c>
      <c r="D1350" s="11" t="s">
        <v>1608</v>
      </c>
    </row>
    <row r="1351" spans="3:4">
      <c r="C1351" s="10" t="s">
        <v>305</v>
      </c>
      <c r="D1351" s="11" t="s">
        <v>1609</v>
      </c>
    </row>
    <row r="1352" spans="3:4">
      <c r="C1352" s="10" t="s">
        <v>305</v>
      </c>
      <c r="D1352" s="11" t="s">
        <v>1610</v>
      </c>
    </row>
    <row r="1353" spans="3:4">
      <c r="C1353" s="10" t="s">
        <v>305</v>
      </c>
      <c r="D1353" s="11" t="s">
        <v>1611</v>
      </c>
    </row>
    <row r="1354" spans="3:4">
      <c r="C1354" s="10" t="s">
        <v>305</v>
      </c>
      <c r="D1354" s="11" t="s">
        <v>1612</v>
      </c>
    </row>
    <row r="1355" spans="3:4">
      <c r="C1355" s="10" t="s">
        <v>305</v>
      </c>
      <c r="D1355" s="11" t="s">
        <v>1613</v>
      </c>
    </row>
    <row r="1356" spans="3:4">
      <c r="C1356" s="10" t="s">
        <v>305</v>
      </c>
      <c r="D1356" s="11" t="s">
        <v>1614</v>
      </c>
    </row>
    <row r="1357" spans="3:4">
      <c r="C1357" s="10" t="s">
        <v>305</v>
      </c>
      <c r="D1357" s="11" t="s">
        <v>1615</v>
      </c>
    </row>
    <row r="1358" spans="3:4">
      <c r="C1358" s="10" t="s">
        <v>305</v>
      </c>
      <c r="D1358" s="11" t="s">
        <v>1616</v>
      </c>
    </row>
    <row r="1359" spans="3:4">
      <c r="C1359" s="10" t="s">
        <v>305</v>
      </c>
      <c r="D1359" s="11" t="s">
        <v>1617</v>
      </c>
    </row>
    <row r="1360" spans="3:4">
      <c r="C1360" s="10" t="s">
        <v>305</v>
      </c>
      <c r="D1360" s="11" t="s">
        <v>1618</v>
      </c>
    </row>
    <row r="1361" spans="3:4">
      <c r="C1361" s="10" t="s">
        <v>305</v>
      </c>
      <c r="D1361" s="11" t="s">
        <v>1619</v>
      </c>
    </row>
    <row r="1362" spans="3:4">
      <c r="C1362" s="10" t="s">
        <v>307</v>
      </c>
      <c r="D1362" s="11" t="s">
        <v>1620</v>
      </c>
    </row>
    <row r="1363" spans="3:4">
      <c r="C1363" s="10" t="s">
        <v>307</v>
      </c>
      <c r="D1363" s="11" t="s">
        <v>1621</v>
      </c>
    </row>
    <row r="1364" spans="3:4">
      <c r="C1364" s="10" t="s">
        <v>307</v>
      </c>
      <c r="D1364" s="11" t="s">
        <v>1622</v>
      </c>
    </row>
    <row r="1365" spans="3:4">
      <c r="C1365" s="10" t="s">
        <v>307</v>
      </c>
      <c r="D1365" s="11" t="s">
        <v>1623</v>
      </c>
    </row>
    <row r="1366" spans="3:4">
      <c r="C1366" s="10" t="s">
        <v>307</v>
      </c>
      <c r="D1366" s="11" t="s">
        <v>1624</v>
      </c>
    </row>
    <row r="1367" spans="3:4">
      <c r="C1367" s="10" t="s">
        <v>307</v>
      </c>
      <c r="D1367" s="11" t="s">
        <v>1625</v>
      </c>
    </row>
    <row r="1368" spans="3:4">
      <c r="C1368" s="10" t="s">
        <v>307</v>
      </c>
      <c r="D1368" s="11" t="s">
        <v>1626</v>
      </c>
    </row>
    <row r="1369" spans="3:4">
      <c r="C1369" s="10" t="s">
        <v>307</v>
      </c>
      <c r="D1369" s="11" t="s">
        <v>1627</v>
      </c>
    </row>
    <row r="1370" spans="3:4">
      <c r="C1370" s="10" t="s">
        <v>307</v>
      </c>
      <c r="D1370" s="11" t="s">
        <v>1628</v>
      </c>
    </row>
    <row r="1371" spans="3:4">
      <c r="C1371" s="10" t="s">
        <v>307</v>
      </c>
      <c r="D1371" s="11" t="s">
        <v>1629</v>
      </c>
    </row>
    <row r="1372" spans="3:4">
      <c r="C1372" s="10" t="s">
        <v>307</v>
      </c>
      <c r="D1372" s="11" t="s">
        <v>1630</v>
      </c>
    </row>
    <row r="1373" spans="3:4">
      <c r="C1373" s="10" t="s">
        <v>307</v>
      </c>
      <c r="D1373" s="11" t="s">
        <v>1631</v>
      </c>
    </row>
    <row r="1374" spans="3:4">
      <c r="C1374" s="10" t="s">
        <v>307</v>
      </c>
      <c r="D1374" s="11" t="s">
        <v>1632</v>
      </c>
    </row>
    <row r="1375" spans="3:4">
      <c r="C1375" s="10" t="s">
        <v>307</v>
      </c>
      <c r="D1375" s="11" t="s">
        <v>1633</v>
      </c>
    </row>
    <row r="1376" spans="3:4">
      <c r="C1376" s="10" t="s">
        <v>307</v>
      </c>
      <c r="D1376" s="11" t="s">
        <v>1634</v>
      </c>
    </row>
    <row r="1377" spans="3:4">
      <c r="C1377" s="10" t="s">
        <v>307</v>
      </c>
      <c r="D1377" s="11" t="s">
        <v>1635</v>
      </c>
    </row>
    <row r="1378" spans="3:4">
      <c r="C1378" s="10" t="s">
        <v>307</v>
      </c>
      <c r="D1378" s="11" t="s">
        <v>1636</v>
      </c>
    </row>
    <row r="1379" spans="3:4">
      <c r="C1379" s="10" t="s">
        <v>307</v>
      </c>
      <c r="D1379" s="11" t="s">
        <v>1637</v>
      </c>
    </row>
    <row r="1380" spans="3:4">
      <c r="C1380" s="10" t="s">
        <v>307</v>
      </c>
      <c r="D1380" s="11" t="s">
        <v>1638</v>
      </c>
    </row>
    <row r="1381" spans="3:4">
      <c r="C1381" s="10" t="s">
        <v>309</v>
      </c>
      <c r="D1381" s="11" t="s">
        <v>1639</v>
      </c>
    </row>
    <row r="1382" spans="3:4">
      <c r="C1382" s="10" t="s">
        <v>309</v>
      </c>
      <c r="D1382" s="11" t="s">
        <v>1640</v>
      </c>
    </row>
    <row r="1383" spans="3:4">
      <c r="C1383" s="10" t="s">
        <v>309</v>
      </c>
      <c r="D1383" s="11" t="s">
        <v>1641</v>
      </c>
    </row>
    <row r="1384" spans="3:4">
      <c r="C1384" s="10" t="s">
        <v>309</v>
      </c>
      <c r="D1384" s="11" t="s">
        <v>1642</v>
      </c>
    </row>
    <row r="1385" spans="3:4">
      <c r="C1385" s="10" t="s">
        <v>309</v>
      </c>
      <c r="D1385" s="11" t="s">
        <v>1643</v>
      </c>
    </row>
    <row r="1386" spans="3:4">
      <c r="C1386" s="10" t="s">
        <v>309</v>
      </c>
      <c r="D1386" s="11" t="s">
        <v>1644</v>
      </c>
    </row>
    <row r="1387" spans="3:4">
      <c r="C1387" s="10" t="s">
        <v>309</v>
      </c>
      <c r="D1387" s="11" t="s">
        <v>1645</v>
      </c>
    </row>
    <row r="1388" spans="3:4">
      <c r="C1388" s="10" t="s">
        <v>309</v>
      </c>
      <c r="D1388" s="11" t="s">
        <v>1646</v>
      </c>
    </row>
    <row r="1389" spans="3:4">
      <c r="C1389" s="10" t="s">
        <v>309</v>
      </c>
      <c r="D1389" s="11" t="s">
        <v>1647</v>
      </c>
    </row>
    <row r="1390" spans="3:4">
      <c r="C1390" s="10" t="s">
        <v>309</v>
      </c>
      <c r="D1390" s="11" t="s">
        <v>1648</v>
      </c>
    </row>
    <row r="1391" spans="3:4">
      <c r="C1391" s="10" t="s">
        <v>309</v>
      </c>
      <c r="D1391" s="11" t="s">
        <v>1649</v>
      </c>
    </row>
    <row r="1392" spans="3:4">
      <c r="C1392" s="10" t="s">
        <v>309</v>
      </c>
      <c r="D1392" s="11" t="s">
        <v>1650</v>
      </c>
    </row>
    <row r="1393" spans="3:4">
      <c r="C1393" s="10" t="s">
        <v>309</v>
      </c>
      <c r="D1393" s="11" t="s">
        <v>1651</v>
      </c>
    </row>
    <row r="1394" spans="3:4">
      <c r="C1394" s="10" t="s">
        <v>309</v>
      </c>
      <c r="D1394" s="11" t="s">
        <v>1652</v>
      </c>
    </row>
    <row r="1395" spans="3:4">
      <c r="C1395" s="10" t="s">
        <v>309</v>
      </c>
      <c r="D1395" s="11" t="s">
        <v>1653</v>
      </c>
    </row>
    <row r="1396" spans="3:4">
      <c r="C1396" s="10" t="s">
        <v>309</v>
      </c>
      <c r="D1396" s="11" t="s">
        <v>1654</v>
      </c>
    </row>
    <row r="1397" spans="3:4">
      <c r="C1397" s="10" t="s">
        <v>309</v>
      </c>
      <c r="D1397" s="11" t="s">
        <v>1655</v>
      </c>
    </row>
    <row r="1398" spans="3:4">
      <c r="C1398" s="10" t="s">
        <v>309</v>
      </c>
      <c r="D1398" s="11" t="s">
        <v>1656</v>
      </c>
    </row>
    <row r="1399" spans="3:4">
      <c r="C1399" s="10" t="s">
        <v>309</v>
      </c>
      <c r="D1399" s="11" t="s">
        <v>1657</v>
      </c>
    </row>
    <row r="1400" spans="3:4">
      <c r="C1400" s="10" t="s">
        <v>309</v>
      </c>
      <c r="D1400" s="11" t="s">
        <v>1658</v>
      </c>
    </row>
    <row r="1401" spans="3:4">
      <c r="C1401" s="10" t="s">
        <v>309</v>
      </c>
      <c r="D1401" s="11" t="s">
        <v>1659</v>
      </c>
    </row>
    <row r="1402" spans="3:4">
      <c r="C1402" s="10" t="s">
        <v>309</v>
      </c>
      <c r="D1402" s="11" t="s">
        <v>1660</v>
      </c>
    </row>
    <row r="1403" spans="3:4">
      <c r="C1403" s="10" t="s">
        <v>309</v>
      </c>
      <c r="D1403" s="11" t="s">
        <v>1661</v>
      </c>
    </row>
    <row r="1404" spans="3:4">
      <c r="C1404" s="10" t="s">
        <v>309</v>
      </c>
      <c r="D1404" s="11" t="s">
        <v>1662</v>
      </c>
    </row>
    <row r="1405" spans="3:4">
      <c r="C1405" s="10" t="s">
        <v>311</v>
      </c>
      <c r="D1405" s="11" t="s">
        <v>1663</v>
      </c>
    </row>
    <row r="1406" spans="3:4">
      <c r="C1406" s="10" t="s">
        <v>311</v>
      </c>
      <c r="D1406" s="11" t="s">
        <v>1664</v>
      </c>
    </row>
    <row r="1407" spans="3:4">
      <c r="C1407" s="10" t="s">
        <v>311</v>
      </c>
      <c r="D1407" s="11" t="s">
        <v>1665</v>
      </c>
    </row>
    <row r="1408" spans="3:4">
      <c r="C1408" s="10" t="s">
        <v>311</v>
      </c>
      <c r="D1408" s="11" t="s">
        <v>1666</v>
      </c>
    </row>
    <row r="1409" spans="3:4">
      <c r="C1409" s="10" t="s">
        <v>311</v>
      </c>
      <c r="D1409" s="11" t="s">
        <v>1667</v>
      </c>
    </row>
    <row r="1410" spans="3:4">
      <c r="C1410" s="10" t="s">
        <v>311</v>
      </c>
      <c r="D1410" s="11" t="s">
        <v>1668</v>
      </c>
    </row>
    <row r="1411" spans="3:4">
      <c r="C1411" s="10" t="s">
        <v>311</v>
      </c>
      <c r="D1411" s="11" t="s">
        <v>1669</v>
      </c>
    </row>
    <row r="1412" spans="3:4">
      <c r="C1412" s="10" t="s">
        <v>311</v>
      </c>
      <c r="D1412" s="11" t="s">
        <v>1670</v>
      </c>
    </row>
    <row r="1413" spans="3:4">
      <c r="C1413" s="10" t="s">
        <v>311</v>
      </c>
      <c r="D1413" s="11" t="s">
        <v>1671</v>
      </c>
    </row>
    <row r="1414" spans="3:4">
      <c r="C1414" s="10" t="s">
        <v>311</v>
      </c>
      <c r="D1414" s="11" t="s">
        <v>1672</v>
      </c>
    </row>
    <row r="1415" spans="3:4">
      <c r="C1415" s="10" t="s">
        <v>311</v>
      </c>
      <c r="D1415" s="11" t="s">
        <v>1673</v>
      </c>
    </row>
    <row r="1416" spans="3:4">
      <c r="C1416" s="10" t="s">
        <v>311</v>
      </c>
      <c r="D1416" s="11" t="s">
        <v>1674</v>
      </c>
    </row>
    <row r="1417" spans="3:4">
      <c r="C1417" s="10" t="s">
        <v>311</v>
      </c>
      <c r="D1417" s="11" t="s">
        <v>1675</v>
      </c>
    </row>
    <row r="1418" spans="3:4">
      <c r="C1418" s="10" t="s">
        <v>311</v>
      </c>
      <c r="D1418" s="11" t="s">
        <v>1676</v>
      </c>
    </row>
    <row r="1419" spans="3:4">
      <c r="C1419" s="10" t="s">
        <v>311</v>
      </c>
      <c r="D1419" s="11" t="s">
        <v>1677</v>
      </c>
    </row>
    <row r="1420" spans="3:4">
      <c r="C1420" s="10" t="s">
        <v>311</v>
      </c>
      <c r="D1420" s="11" t="s">
        <v>1678</v>
      </c>
    </row>
    <row r="1421" spans="3:4">
      <c r="C1421" s="10" t="s">
        <v>311</v>
      </c>
      <c r="D1421" s="11" t="s">
        <v>1679</v>
      </c>
    </row>
    <row r="1422" spans="3:4">
      <c r="C1422" s="10" t="s">
        <v>313</v>
      </c>
      <c r="D1422" s="11" t="s">
        <v>1680</v>
      </c>
    </row>
    <row r="1423" spans="3:4">
      <c r="C1423" s="10" t="s">
        <v>313</v>
      </c>
      <c r="D1423" s="11" t="s">
        <v>1681</v>
      </c>
    </row>
    <row r="1424" spans="3:4">
      <c r="C1424" s="10" t="s">
        <v>313</v>
      </c>
      <c r="D1424" s="11" t="s">
        <v>1682</v>
      </c>
    </row>
    <row r="1425" spans="3:4">
      <c r="C1425" s="10" t="s">
        <v>313</v>
      </c>
      <c r="D1425" s="11" t="s">
        <v>1683</v>
      </c>
    </row>
    <row r="1426" spans="3:4">
      <c r="C1426" s="10" t="s">
        <v>313</v>
      </c>
      <c r="D1426" s="11" t="s">
        <v>1684</v>
      </c>
    </row>
    <row r="1427" spans="3:4">
      <c r="C1427" s="10" t="s">
        <v>313</v>
      </c>
      <c r="D1427" s="11" t="s">
        <v>1685</v>
      </c>
    </row>
    <row r="1428" spans="3:4">
      <c r="C1428" s="10" t="s">
        <v>313</v>
      </c>
      <c r="D1428" s="11" t="s">
        <v>1686</v>
      </c>
    </row>
    <row r="1429" spans="3:4">
      <c r="C1429" s="10" t="s">
        <v>313</v>
      </c>
      <c r="D1429" s="11" t="s">
        <v>1687</v>
      </c>
    </row>
    <row r="1430" spans="3:4">
      <c r="C1430" s="10" t="s">
        <v>313</v>
      </c>
      <c r="D1430" s="11" t="s">
        <v>1688</v>
      </c>
    </row>
    <row r="1431" spans="3:4">
      <c r="C1431" s="10" t="s">
        <v>313</v>
      </c>
      <c r="D1431" s="11" t="s">
        <v>1689</v>
      </c>
    </row>
    <row r="1432" spans="3:4">
      <c r="C1432" s="10" t="s">
        <v>313</v>
      </c>
      <c r="D1432" s="11" t="s">
        <v>1690</v>
      </c>
    </row>
    <row r="1433" spans="3:4">
      <c r="C1433" s="10" t="s">
        <v>313</v>
      </c>
      <c r="D1433" s="11" t="s">
        <v>1691</v>
      </c>
    </row>
    <row r="1434" spans="3:4">
      <c r="C1434" s="10" t="s">
        <v>313</v>
      </c>
      <c r="D1434" s="11" t="s">
        <v>1692</v>
      </c>
    </row>
    <row r="1435" spans="3:4">
      <c r="C1435" s="10" t="s">
        <v>313</v>
      </c>
      <c r="D1435" s="11" t="s">
        <v>314</v>
      </c>
    </row>
    <row r="1436" spans="3:4">
      <c r="C1436" s="10" t="s">
        <v>313</v>
      </c>
      <c r="D1436" s="11" t="s">
        <v>1693</v>
      </c>
    </row>
    <row r="1437" spans="3:4">
      <c r="C1437" s="10" t="s">
        <v>313</v>
      </c>
      <c r="D1437" s="11" t="s">
        <v>1694</v>
      </c>
    </row>
    <row r="1438" spans="3:4">
      <c r="C1438" s="10" t="s">
        <v>313</v>
      </c>
      <c r="D1438" s="11" t="s">
        <v>1695</v>
      </c>
    </row>
    <row r="1439" spans="3:4">
      <c r="C1439" s="10" t="s">
        <v>313</v>
      </c>
      <c r="D1439" s="11" t="s">
        <v>1696</v>
      </c>
    </row>
    <row r="1440" spans="3:4">
      <c r="C1440" s="10" t="s">
        <v>313</v>
      </c>
      <c r="D1440" s="11" t="s">
        <v>1697</v>
      </c>
    </row>
    <row r="1441" spans="3:4">
      <c r="C1441" s="10" t="s">
        <v>313</v>
      </c>
      <c r="D1441" s="11" t="s">
        <v>1698</v>
      </c>
    </row>
    <row r="1442" spans="3:4">
      <c r="C1442" s="10" t="s">
        <v>315</v>
      </c>
      <c r="D1442" s="11" t="s">
        <v>1699</v>
      </c>
    </row>
    <row r="1443" spans="3:4">
      <c r="C1443" s="10" t="s">
        <v>315</v>
      </c>
      <c r="D1443" s="11" t="s">
        <v>1700</v>
      </c>
    </row>
    <row r="1444" spans="3:4">
      <c r="C1444" s="10" t="s">
        <v>315</v>
      </c>
      <c r="D1444" s="11" t="s">
        <v>1701</v>
      </c>
    </row>
    <row r="1445" spans="3:4">
      <c r="C1445" s="10" t="s">
        <v>315</v>
      </c>
      <c r="D1445" s="11" t="s">
        <v>1702</v>
      </c>
    </row>
    <row r="1446" spans="3:4">
      <c r="C1446" s="10" t="s">
        <v>315</v>
      </c>
      <c r="D1446" s="11" t="s">
        <v>1703</v>
      </c>
    </row>
    <row r="1447" spans="3:4">
      <c r="C1447" s="10" t="s">
        <v>315</v>
      </c>
      <c r="D1447" s="11" t="s">
        <v>1704</v>
      </c>
    </row>
    <row r="1448" spans="3:4">
      <c r="C1448" s="10" t="s">
        <v>315</v>
      </c>
      <c r="D1448" s="11" t="s">
        <v>1705</v>
      </c>
    </row>
    <row r="1449" spans="3:4">
      <c r="C1449" s="10" t="s">
        <v>315</v>
      </c>
      <c r="D1449" s="11" t="s">
        <v>1706</v>
      </c>
    </row>
    <row r="1450" spans="3:4">
      <c r="C1450" s="10" t="s">
        <v>315</v>
      </c>
      <c r="D1450" s="11" t="s">
        <v>1707</v>
      </c>
    </row>
    <row r="1451" spans="3:4">
      <c r="C1451" s="10" t="s">
        <v>315</v>
      </c>
      <c r="D1451" s="11" t="s">
        <v>1708</v>
      </c>
    </row>
    <row r="1452" spans="3:4">
      <c r="C1452" s="10" t="s">
        <v>315</v>
      </c>
      <c r="D1452" s="11" t="s">
        <v>1709</v>
      </c>
    </row>
    <row r="1453" spans="3:4">
      <c r="C1453" s="10" t="s">
        <v>315</v>
      </c>
      <c r="D1453" s="11" t="s">
        <v>1710</v>
      </c>
    </row>
    <row r="1454" spans="3:4">
      <c r="C1454" s="10" t="s">
        <v>315</v>
      </c>
      <c r="D1454" s="11" t="s">
        <v>1711</v>
      </c>
    </row>
    <row r="1455" spans="3:4">
      <c r="C1455" s="10" t="s">
        <v>315</v>
      </c>
      <c r="D1455" s="11" t="s">
        <v>1712</v>
      </c>
    </row>
    <row r="1456" spans="3:4">
      <c r="C1456" s="10" t="s">
        <v>315</v>
      </c>
      <c r="D1456" s="11" t="s">
        <v>1713</v>
      </c>
    </row>
    <row r="1457" spans="3:4">
      <c r="C1457" s="10" t="s">
        <v>315</v>
      </c>
      <c r="D1457" s="11" t="s">
        <v>1714</v>
      </c>
    </row>
    <row r="1458" spans="3:4">
      <c r="C1458" s="10" t="s">
        <v>315</v>
      </c>
      <c r="D1458" s="11" t="s">
        <v>1715</v>
      </c>
    </row>
    <row r="1459" spans="3:4">
      <c r="C1459" s="10" t="s">
        <v>315</v>
      </c>
      <c r="D1459" s="11" t="s">
        <v>1716</v>
      </c>
    </row>
    <row r="1460" spans="3:4">
      <c r="C1460" s="10" t="s">
        <v>315</v>
      </c>
      <c r="D1460" s="11" t="s">
        <v>1717</v>
      </c>
    </row>
    <row r="1461" spans="3:4">
      <c r="C1461" s="10" t="s">
        <v>315</v>
      </c>
      <c r="D1461" s="11" t="s">
        <v>1718</v>
      </c>
    </row>
    <row r="1462" spans="3:4">
      <c r="C1462" s="10" t="s">
        <v>315</v>
      </c>
      <c r="D1462" s="11" t="s">
        <v>1719</v>
      </c>
    </row>
    <row r="1463" spans="3:4">
      <c r="C1463" s="10" t="s">
        <v>315</v>
      </c>
      <c r="D1463" s="11" t="s">
        <v>1720</v>
      </c>
    </row>
    <row r="1464" spans="3:4">
      <c r="C1464" s="10" t="s">
        <v>315</v>
      </c>
      <c r="D1464" s="11" t="s">
        <v>1721</v>
      </c>
    </row>
    <row r="1465" spans="3:4">
      <c r="C1465" s="10" t="s">
        <v>315</v>
      </c>
      <c r="D1465" s="11" t="s">
        <v>1722</v>
      </c>
    </row>
    <row r="1466" spans="3:4">
      <c r="C1466" s="10" t="s">
        <v>315</v>
      </c>
      <c r="D1466" s="11" t="s">
        <v>1723</v>
      </c>
    </row>
    <row r="1467" spans="3:4">
      <c r="C1467" s="10" t="s">
        <v>315</v>
      </c>
      <c r="D1467" s="11" t="s">
        <v>1724</v>
      </c>
    </row>
    <row r="1468" spans="3:4">
      <c r="C1468" s="10" t="s">
        <v>315</v>
      </c>
      <c r="D1468" s="11" t="s">
        <v>1725</v>
      </c>
    </row>
    <row r="1469" spans="3:4">
      <c r="C1469" s="10" t="s">
        <v>315</v>
      </c>
      <c r="D1469" s="11" t="s">
        <v>1726</v>
      </c>
    </row>
    <row r="1470" spans="3:4">
      <c r="C1470" s="10" t="s">
        <v>315</v>
      </c>
      <c r="D1470" s="11" t="s">
        <v>1727</v>
      </c>
    </row>
    <row r="1471" spans="3:4">
      <c r="C1471" s="10" t="s">
        <v>315</v>
      </c>
      <c r="D1471" s="11" t="s">
        <v>1728</v>
      </c>
    </row>
    <row r="1472" spans="3:4">
      <c r="C1472" s="10" t="s">
        <v>315</v>
      </c>
      <c r="D1472" s="11" t="s">
        <v>1729</v>
      </c>
    </row>
    <row r="1473" spans="3:4">
      <c r="C1473" s="10" t="s">
        <v>315</v>
      </c>
      <c r="D1473" s="11" t="s">
        <v>1730</v>
      </c>
    </row>
    <row r="1474" spans="3:4">
      <c r="C1474" s="10" t="s">
        <v>315</v>
      </c>
      <c r="D1474" s="11" t="s">
        <v>1731</v>
      </c>
    </row>
    <row r="1475" spans="3:4">
      <c r="C1475" s="10" t="s">
        <v>315</v>
      </c>
      <c r="D1475" s="11" t="s">
        <v>1732</v>
      </c>
    </row>
    <row r="1476" spans="3:4">
      <c r="C1476" s="10" t="s">
        <v>317</v>
      </c>
      <c r="D1476" s="11" t="s">
        <v>1733</v>
      </c>
    </row>
    <row r="1477" spans="3:4">
      <c r="C1477" s="10" t="s">
        <v>317</v>
      </c>
      <c r="D1477" s="11" t="s">
        <v>1734</v>
      </c>
    </row>
    <row r="1478" spans="3:4">
      <c r="C1478" s="10" t="s">
        <v>317</v>
      </c>
      <c r="D1478" s="11" t="s">
        <v>1735</v>
      </c>
    </row>
    <row r="1479" spans="3:4">
      <c r="C1479" s="10" t="s">
        <v>317</v>
      </c>
      <c r="D1479" s="11" t="s">
        <v>1736</v>
      </c>
    </row>
    <row r="1480" spans="3:4">
      <c r="C1480" s="10" t="s">
        <v>317</v>
      </c>
      <c r="D1480" s="11" t="s">
        <v>1737</v>
      </c>
    </row>
    <row r="1481" spans="3:4">
      <c r="C1481" s="10" t="s">
        <v>317</v>
      </c>
      <c r="D1481" s="11" t="s">
        <v>1738</v>
      </c>
    </row>
    <row r="1482" spans="3:4">
      <c r="C1482" s="10" t="s">
        <v>317</v>
      </c>
      <c r="D1482" s="11" t="s">
        <v>1739</v>
      </c>
    </row>
    <row r="1483" spans="3:4">
      <c r="C1483" s="10" t="s">
        <v>317</v>
      </c>
      <c r="D1483" s="11" t="s">
        <v>1740</v>
      </c>
    </row>
    <row r="1484" spans="3:4">
      <c r="C1484" s="10" t="s">
        <v>317</v>
      </c>
      <c r="D1484" s="11" t="s">
        <v>1741</v>
      </c>
    </row>
    <row r="1485" spans="3:4">
      <c r="C1485" s="10" t="s">
        <v>317</v>
      </c>
      <c r="D1485" s="11" t="s">
        <v>1742</v>
      </c>
    </row>
    <row r="1486" spans="3:4">
      <c r="C1486" s="10" t="s">
        <v>317</v>
      </c>
      <c r="D1486" s="11" t="s">
        <v>1743</v>
      </c>
    </row>
    <row r="1487" spans="3:4">
      <c r="C1487" s="10" t="s">
        <v>317</v>
      </c>
      <c r="D1487" s="11" t="s">
        <v>1744</v>
      </c>
    </row>
    <row r="1488" spans="3:4">
      <c r="C1488" s="10" t="s">
        <v>317</v>
      </c>
      <c r="D1488" s="11" t="s">
        <v>1745</v>
      </c>
    </row>
    <row r="1489" spans="3:4">
      <c r="C1489" s="10" t="s">
        <v>317</v>
      </c>
      <c r="D1489" s="11" t="s">
        <v>1746</v>
      </c>
    </row>
    <row r="1490" spans="3:4">
      <c r="C1490" s="10" t="s">
        <v>317</v>
      </c>
      <c r="D1490" s="11" t="s">
        <v>1747</v>
      </c>
    </row>
    <row r="1491" spans="3:4">
      <c r="C1491" s="10" t="s">
        <v>317</v>
      </c>
      <c r="D1491" s="11" t="s">
        <v>1748</v>
      </c>
    </row>
    <row r="1492" spans="3:4">
      <c r="C1492" s="10" t="s">
        <v>317</v>
      </c>
      <c r="D1492" s="11" t="s">
        <v>1749</v>
      </c>
    </row>
    <row r="1493" spans="3:4">
      <c r="C1493" s="10" t="s">
        <v>317</v>
      </c>
      <c r="D1493" s="11" t="s">
        <v>1750</v>
      </c>
    </row>
    <row r="1494" spans="3:4">
      <c r="C1494" s="10" t="s">
        <v>317</v>
      </c>
      <c r="D1494" s="11" t="s">
        <v>1751</v>
      </c>
    </row>
    <row r="1495" spans="3:4">
      <c r="C1495" s="10" t="s">
        <v>317</v>
      </c>
      <c r="D1495" s="11" t="s">
        <v>1752</v>
      </c>
    </row>
    <row r="1496" spans="3:4">
      <c r="C1496" s="10" t="s">
        <v>317</v>
      </c>
      <c r="D1496" s="11" t="s">
        <v>1753</v>
      </c>
    </row>
    <row r="1497" spans="3:4">
      <c r="C1497" s="10" t="s">
        <v>317</v>
      </c>
      <c r="D1497" s="11" t="s">
        <v>1754</v>
      </c>
    </row>
    <row r="1498" spans="3:4">
      <c r="C1498" s="10" t="s">
        <v>317</v>
      </c>
      <c r="D1498" s="11" t="s">
        <v>1755</v>
      </c>
    </row>
    <row r="1499" spans="3:4">
      <c r="C1499" s="10" t="s">
        <v>317</v>
      </c>
      <c r="D1499" s="11" t="s">
        <v>1756</v>
      </c>
    </row>
    <row r="1500" spans="3:4">
      <c r="C1500" s="10" t="s">
        <v>317</v>
      </c>
      <c r="D1500" s="11" t="s">
        <v>1757</v>
      </c>
    </row>
    <row r="1501" spans="3:4">
      <c r="C1501" s="10" t="s">
        <v>317</v>
      </c>
      <c r="D1501" s="11" t="s">
        <v>1758</v>
      </c>
    </row>
    <row r="1502" spans="3:4">
      <c r="C1502" s="10" t="s">
        <v>317</v>
      </c>
      <c r="D1502" s="11" t="s">
        <v>1759</v>
      </c>
    </row>
    <row r="1503" spans="3:4">
      <c r="C1503" s="10" t="s">
        <v>317</v>
      </c>
      <c r="D1503" s="11" t="s">
        <v>1760</v>
      </c>
    </row>
    <row r="1504" spans="3:4">
      <c r="C1504" s="10" t="s">
        <v>1761</v>
      </c>
      <c r="D1504" s="11" t="s">
        <v>1762</v>
      </c>
    </row>
    <row r="1505" spans="3:4">
      <c r="C1505" s="10" t="s">
        <v>317</v>
      </c>
      <c r="D1505" s="11" t="s">
        <v>1763</v>
      </c>
    </row>
    <row r="1506" spans="3:4">
      <c r="C1506" s="10" t="s">
        <v>317</v>
      </c>
      <c r="D1506" s="11" t="s">
        <v>1764</v>
      </c>
    </row>
    <row r="1507" spans="3:4">
      <c r="C1507" s="10" t="s">
        <v>317</v>
      </c>
      <c r="D1507" s="11" t="s">
        <v>1765</v>
      </c>
    </row>
    <row r="1508" spans="3:4">
      <c r="C1508" s="10" t="s">
        <v>317</v>
      </c>
      <c r="D1508" s="11" t="s">
        <v>1766</v>
      </c>
    </row>
    <row r="1509" spans="3:4">
      <c r="C1509" s="10" t="s">
        <v>317</v>
      </c>
      <c r="D1509" s="11" t="s">
        <v>1767</v>
      </c>
    </row>
    <row r="1510" spans="3:4">
      <c r="C1510" s="10" t="s">
        <v>317</v>
      </c>
      <c r="D1510" s="11" t="s">
        <v>1768</v>
      </c>
    </row>
    <row r="1511" spans="3:4">
      <c r="C1511" s="10" t="s">
        <v>317</v>
      </c>
      <c r="D1511" s="11" t="s">
        <v>1769</v>
      </c>
    </row>
    <row r="1512" spans="3:4">
      <c r="C1512" s="10" t="s">
        <v>317</v>
      </c>
      <c r="D1512" s="11" t="s">
        <v>1770</v>
      </c>
    </row>
    <row r="1513" spans="3:4">
      <c r="C1513" s="10" t="s">
        <v>317</v>
      </c>
      <c r="D1513" s="11" t="s">
        <v>1771</v>
      </c>
    </row>
    <row r="1514" spans="3:4">
      <c r="C1514" s="10" t="s">
        <v>317</v>
      </c>
      <c r="D1514" s="11" t="s">
        <v>1772</v>
      </c>
    </row>
    <row r="1515" spans="3:4">
      <c r="C1515" s="10" t="s">
        <v>317</v>
      </c>
      <c r="D1515" s="11" t="s">
        <v>1773</v>
      </c>
    </row>
    <row r="1516" spans="3:4">
      <c r="C1516" s="10" t="s">
        <v>317</v>
      </c>
      <c r="D1516" s="11" t="s">
        <v>1774</v>
      </c>
    </row>
    <row r="1517" spans="3:4">
      <c r="C1517" s="10" t="s">
        <v>317</v>
      </c>
      <c r="D1517" s="11" t="s">
        <v>1775</v>
      </c>
    </row>
    <row r="1518" spans="3:4">
      <c r="C1518" s="10" t="s">
        <v>317</v>
      </c>
      <c r="D1518" s="11" t="s">
        <v>1776</v>
      </c>
    </row>
    <row r="1519" spans="3:4">
      <c r="C1519" s="10" t="s">
        <v>317</v>
      </c>
      <c r="D1519" s="11" t="s">
        <v>1777</v>
      </c>
    </row>
    <row r="1520" spans="3:4">
      <c r="C1520" s="10" t="s">
        <v>317</v>
      </c>
      <c r="D1520" s="11" t="s">
        <v>1778</v>
      </c>
    </row>
    <row r="1521" spans="3:4">
      <c r="C1521" s="10" t="s">
        <v>317</v>
      </c>
      <c r="D1521" s="11" t="s">
        <v>1779</v>
      </c>
    </row>
    <row r="1522" spans="3:4">
      <c r="C1522" s="10" t="s">
        <v>317</v>
      </c>
      <c r="D1522" s="11" t="s">
        <v>1780</v>
      </c>
    </row>
    <row r="1523" spans="3:4">
      <c r="C1523" s="10" t="s">
        <v>317</v>
      </c>
      <c r="D1523" s="11" t="s">
        <v>1522</v>
      </c>
    </row>
    <row r="1524" spans="3:4">
      <c r="C1524" s="10" t="s">
        <v>317</v>
      </c>
      <c r="D1524" s="11" t="s">
        <v>1781</v>
      </c>
    </row>
    <row r="1525" spans="3:4">
      <c r="C1525" s="10" t="s">
        <v>317</v>
      </c>
      <c r="D1525" s="11" t="s">
        <v>1782</v>
      </c>
    </row>
    <row r="1526" spans="3:4">
      <c r="C1526" s="10" t="s">
        <v>317</v>
      </c>
      <c r="D1526" s="11" t="s">
        <v>1783</v>
      </c>
    </row>
    <row r="1527" spans="3:4">
      <c r="C1527" s="10" t="s">
        <v>317</v>
      </c>
      <c r="D1527" s="11" t="s">
        <v>563</v>
      </c>
    </row>
    <row r="1528" spans="3:4">
      <c r="C1528" s="10" t="s">
        <v>317</v>
      </c>
      <c r="D1528" s="11" t="s">
        <v>1784</v>
      </c>
    </row>
    <row r="1529" spans="3:4">
      <c r="C1529" s="10" t="s">
        <v>317</v>
      </c>
      <c r="D1529" s="11" t="s">
        <v>1785</v>
      </c>
    </row>
    <row r="1530" spans="3:4">
      <c r="C1530" s="10" t="s">
        <v>317</v>
      </c>
      <c r="D1530" s="11" t="s">
        <v>1786</v>
      </c>
    </row>
    <row r="1531" spans="3:4">
      <c r="C1531" s="10" t="s">
        <v>317</v>
      </c>
      <c r="D1531" s="11" t="s">
        <v>1787</v>
      </c>
    </row>
    <row r="1532" spans="3:4">
      <c r="C1532" s="10" t="s">
        <v>317</v>
      </c>
      <c r="D1532" s="11" t="s">
        <v>1788</v>
      </c>
    </row>
    <row r="1533" spans="3:4">
      <c r="C1533" s="10" t="s">
        <v>317</v>
      </c>
      <c r="D1533" s="11" t="s">
        <v>1789</v>
      </c>
    </row>
    <row r="1534" spans="3:4">
      <c r="C1534" s="10" t="s">
        <v>317</v>
      </c>
      <c r="D1534" s="11" t="s">
        <v>1790</v>
      </c>
    </row>
    <row r="1535" spans="3:4">
      <c r="C1535" s="10" t="s">
        <v>317</v>
      </c>
      <c r="D1535" s="11" t="s">
        <v>1791</v>
      </c>
    </row>
    <row r="1536" spans="3:4">
      <c r="C1536" s="10" t="s">
        <v>319</v>
      </c>
      <c r="D1536" s="11" t="s">
        <v>1792</v>
      </c>
    </row>
    <row r="1537" spans="3:4">
      <c r="C1537" s="10" t="s">
        <v>319</v>
      </c>
      <c r="D1537" s="11" t="s">
        <v>1793</v>
      </c>
    </row>
    <row r="1538" spans="3:4">
      <c r="C1538" s="10" t="s">
        <v>319</v>
      </c>
      <c r="D1538" s="11" t="s">
        <v>1794</v>
      </c>
    </row>
    <row r="1539" spans="3:4">
      <c r="C1539" s="10" t="s">
        <v>319</v>
      </c>
      <c r="D1539" s="11" t="s">
        <v>1795</v>
      </c>
    </row>
    <row r="1540" spans="3:4">
      <c r="C1540" s="10" t="s">
        <v>319</v>
      </c>
      <c r="D1540" s="11" t="s">
        <v>1796</v>
      </c>
    </row>
    <row r="1541" spans="3:4">
      <c r="C1541" s="10" t="s">
        <v>319</v>
      </c>
      <c r="D1541" s="11" t="s">
        <v>1797</v>
      </c>
    </row>
    <row r="1542" spans="3:4">
      <c r="C1542" s="10" t="s">
        <v>319</v>
      </c>
      <c r="D1542" s="11" t="s">
        <v>1798</v>
      </c>
    </row>
    <row r="1543" spans="3:4">
      <c r="C1543" s="10" t="s">
        <v>319</v>
      </c>
      <c r="D1543" s="11" t="s">
        <v>1799</v>
      </c>
    </row>
    <row r="1544" spans="3:4">
      <c r="C1544" s="10" t="s">
        <v>319</v>
      </c>
      <c r="D1544" s="11" t="s">
        <v>1800</v>
      </c>
    </row>
    <row r="1545" spans="3:4">
      <c r="C1545" s="10" t="s">
        <v>319</v>
      </c>
      <c r="D1545" s="11" t="s">
        <v>1801</v>
      </c>
    </row>
    <row r="1546" spans="3:4">
      <c r="C1546" s="10" t="s">
        <v>319</v>
      </c>
      <c r="D1546" s="11" t="s">
        <v>1802</v>
      </c>
    </row>
    <row r="1547" spans="3:4">
      <c r="C1547" s="10" t="s">
        <v>319</v>
      </c>
      <c r="D1547" s="11" t="s">
        <v>1803</v>
      </c>
    </row>
    <row r="1548" spans="3:4">
      <c r="C1548" s="10" t="s">
        <v>319</v>
      </c>
      <c r="D1548" s="11" t="s">
        <v>1804</v>
      </c>
    </row>
    <row r="1549" spans="3:4">
      <c r="C1549" s="10" t="s">
        <v>319</v>
      </c>
      <c r="D1549" s="11" t="s">
        <v>1805</v>
      </c>
    </row>
    <row r="1550" spans="3:4">
      <c r="C1550" s="10" t="s">
        <v>319</v>
      </c>
      <c r="D1550" s="11" t="s">
        <v>1806</v>
      </c>
    </row>
    <row r="1551" spans="3:4">
      <c r="C1551" s="10" t="s">
        <v>319</v>
      </c>
      <c r="D1551" s="11" t="s">
        <v>1807</v>
      </c>
    </row>
    <row r="1552" spans="3:4">
      <c r="C1552" s="10" t="s">
        <v>319</v>
      </c>
      <c r="D1552" s="11" t="s">
        <v>1808</v>
      </c>
    </row>
    <row r="1553" spans="3:4">
      <c r="C1553" s="10" t="s">
        <v>319</v>
      </c>
      <c r="D1553" s="11" t="s">
        <v>1809</v>
      </c>
    </row>
    <row r="1554" spans="3:4">
      <c r="C1554" s="10" t="s">
        <v>319</v>
      </c>
      <c r="D1554" s="11" t="s">
        <v>1810</v>
      </c>
    </row>
    <row r="1555" spans="3:4">
      <c r="C1555" s="10" t="s">
        <v>319</v>
      </c>
      <c r="D1555" s="11" t="s">
        <v>1811</v>
      </c>
    </row>
    <row r="1556" spans="3:4">
      <c r="C1556" s="10" t="s">
        <v>321</v>
      </c>
      <c r="D1556" s="11" t="s">
        <v>1812</v>
      </c>
    </row>
    <row r="1557" spans="3:4">
      <c r="C1557" s="10" t="s">
        <v>321</v>
      </c>
      <c r="D1557" s="11" t="s">
        <v>1813</v>
      </c>
    </row>
    <row r="1558" spans="3:4">
      <c r="C1558" s="10" t="s">
        <v>321</v>
      </c>
      <c r="D1558" s="11" t="s">
        <v>1814</v>
      </c>
    </row>
    <row r="1559" spans="3:4">
      <c r="C1559" s="10" t="s">
        <v>321</v>
      </c>
      <c r="D1559" s="11" t="s">
        <v>1815</v>
      </c>
    </row>
    <row r="1560" spans="3:4">
      <c r="C1560" s="10" t="s">
        <v>321</v>
      </c>
      <c r="D1560" s="11" t="s">
        <v>1816</v>
      </c>
    </row>
    <row r="1561" spans="3:4">
      <c r="C1561" s="10" t="s">
        <v>321</v>
      </c>
      <c r="D1561" s="11" t="s">
        <v>1817</v>
      </c>
    </row>
    <row r="1562" spans="3:4">
      <c r="C1562" s="10" t="s">
        <v>321</v>
      </c>
      <c r="D1562" s="11" t="s">
        <v>1818</v>
      </c>
    </row>
    <row r="1563" spans="3:4">
      <c r="C1563" s="10" t="s">
        <v>321</v>
      </c>
      <c r="D1563" s="11" t="s">
        <v>1819</v>
      </c>
    </row>
    <row r="1564" spans="3:4">
      <c r="C1564" s="10" t="s">
        <v>321</v>
      </c>
      <c r="D1564" s="11" t="s">
        <v>1820</v>
      </c>
    </row>
    <row r="1565" spans="3:4">
      <c r="C1565" s="10" t="s">
        <v>321</v>
      </c>
      <c r="D1565" s="11" t="s">
        <v>1821</v>
      </c>
    </row>
    <row r="1566" spans="3:4">
      <c r="C1566" s="10" t="s">
        <v>321</v>
      </c>
      <c r="D1566" s="11" t="s">
        <v>1822</v>
      </c>
    </row>
    <row r="1567" spans="3:4">
      <c r="C1567" s="10" t="s">
        <v>321</v>
      </c>
      <c r="D1567" s="11" t="s">
        <v>1823</v>
      </c>
    </row>
    <row r="1568" spans="3:4">
      <c r="C1568" s="10" t="s">
        <v>321</v>
      </c>
      <c r="D1568" s="11" t="s">
        <v>1824</v>
      </c>
    </row>
    <row r="1569" spans="3:4">
      <c r="C1569" s="10" t="s">
        <v>321</v>
      </c>
      <c r="D1569" s="11" t="s">
        <v>1825</v>
      </c>
    </row>
    <row r="1570" spans="3:4">
      <c r="C1570" s="10" t="s">
        <v>321</v>
      </c>
      <c r="D1570" s="11" t="s">
        <v>1826</v>
      </c>
    </row>
    <row r="1571" spans="3:4">
      <c r="C1571" s="10" t="s">
        <v>321</v>
      </c>
      <c r="D1571" s="11" t="s">
        <v>1827</v>
      </c>
    </row>
    <row r="1572" spans="3:4">
      <c r="C1572" s="10" t="s">
        <v>321</v>
      </c>
      <c r="D1572" s="11" t="s">
        <v>1828</v>
      </c>
    </row>
    <row r="1573" spans="3:4">
      <c r="C1573" s="10" t="s">
        <v>321</v>
      </c>
      <c r="D1573" s="11" t="s">
        <v>1829</v>
      </c>
    </row>
    <row r="1574" spans="3:4">
      <c r="C1574" s="10" t="s">
        <v>321</v>
      </c>
      <c r="D1574" s="11" t="s">
        <v>1830</v>
      </c>
    </row>
    <row r="1575" spans="3:4">
      <c r="C1575" s="10" t="s">
        <v>321</v>
      </c>
      <c r="D1575" s="11" t="s">
        <v>1831</v>
      </c>
    </row>
    <row r="1576" spans="3:4">
      <c r="C1576" s="10" t="s">
        <v>321</v>
      </c>
      <c r="D1576" s="11" t="s">
        <v>1832</v>
      </c>
    </row>
    <row r="1577" spans="3:4">
      <c r="C1577" s="10" t="s">
        <v>323</v>
      </c>
      <c r="D1577" s="11" t="s">
        <v>1833</v>
      </c>
    </row>
    <row r="1578" spans="3:4">
      <c r="C1578" s="10" t="s">
        <v>323</v>
      </c>
      <c r="D1578" s="11" t="s">
        <v>1834</v>
      </c>
    </row>
    <row r="1579" spans="3:4">
      <c r="C1579" s="10" t="s">
        <v>323</v>
      </c>
      <c r="D1579" s="11" t="s">
        <v>1835</v>
      </c>
    </row>
    <row r="1580" spans="3:4">
      <c r="C1580" s="10" t="s">
        <v>323</v>
      </c>
      <c r="D1580" s="11" t="s">
        <v>1836</v>
      </c>
    </row>
    <row r="1581" spans="3:4">
      <c r="C1581" s="10" t="s">
        <v>323</v>
      </c>
      <c r="D1581" s="11" t="s">
        <v>1837</v>
      </c>
    </row>
    <row r="1582" spans="3:4">
      <c r="C1582" s="10" t="s">
        <v>323</v>
      </c>
      <c r="D1582" s="11" t="s">
        <v>1838</v>
      </c>
    </row>
    <row r="1583" spans="3:4">
      <c r="C1583" s="10" t="s">
        <v>323</v>
      </c>
      <c r="D1583" s="11" t="s">
        <v>1839</v>
      </c>
    </row>
    <row r="1584" spans="3:4">
      <c r="C1584" s="10" t="s">
        <v>323</v>
      </c>
      <c r="D1584" s="11" t="s">
        <v>1840</v>
      </c>
    </row>
    <row r="1585" spans="3:4">
      <c r="C1585" s="10" t="s">
        <v>323</v>
      </c>
      <c r="D1585" s="11" t="s">
        <v>1841</v>
      </c>
    </row>
    <row r="1586" spans="3:4">
      <c r="C1586" s="10" t="s">
        <v>323</v>
      </c>
      <c r="D1586" s="11" t="s">
        <v>1842</v>
      </c>
    </row>
    <row r="1587" spans="3:4">
      <c r="C1587" s="10" t="s">
        <v>323</v>
      </c>
      <c r="D1587" s="11" t="s">
        <v>1843</v>
      </c>
    </row>
    <row r="1588" spans="3:4">
      <c r="C1588" s="10" t="s">
        <v>323</v>
      </c>
      <c r="D1588" s="11" t="s">
        <v>1844</v>
      </c>
    </row>
    <row r="1589" spans="3:4">
      <c r="C1589" s="10" t="s">
        <v>323</v>
      </c>
      <c r="D1589" s="11" t="s">
        <v>1845</v>
      </c>
    </row>
    <row r="1590" spans="3:4">
      <c r="C1590" s="10" t="s">
        <v>323</v>
      </c>
      <c r="D1590" s="11" t="s">
        <v>1846</v>
      </c>
    </row>
    <row r="1591" spans="3:4">
      <c r="C1591" s="10" t="s">
        <v>323</v>
      </c>
      <c r="D1591" s="11" t="s">
        <v>576</v>
      </c>
    </row>
    <row r="1592" spans="3:4">
      <c r="C1592" s="10" t="s">
        <v>323</v>
      </c>
      <c r="D1592" s="11" t="s">
        <v>1847</v>
      </c>
    </row>
    <row r="1593" spans="3:4">
      <c r="C1593" s="10" t="s">
        <v>323</v>
      </c>
      <c r="D1593" s="11" t="s">
        <v>1848</v>
      </c>
    </row>
    <row r="1594" spans="3:4">
      <c r="C1594" s="10" t="s">
        <v>323</v>
      </c>
      <c r="D1594" s="11" t="s">
        <v>1849</v>
      </c>
    </row>
    <row r="1595" spans="3:4">
      <c r="C1595" s="10" t="s">
        <v>323</v>
      </c>
      <c r="D1595" s="11" t="s">
        <v>1850</v>
      </c>
    </row>
    <row r="1596" spans="3:4">
      <c r="C1596" s="10" t="s">
        <v>323</v>
      </c>
      <c r="D1596" s="11" t="s">
        <v>1851</v>
      </c>
    </row>
    <row r="1597" spans="3:4">
      <c r="C1597" s="10" t="s">
        <v>323</v>
      </c>
      <c r="D1597" s="11" t="s">
        <v>1852</v>
      </c>
    </row>
    <row r="1598" spans="3:4">
      <c r="C1598" s="10" t="s">
        <v>323</v>
      </c>
      <c r="D1598" s="11" t="s">
        <v>1853</v>
      </c>
    </row>
    <row r="1599" spans="3:4">
      <c r="C1599" s="10" t="s">
        <v>323</v>
      </c>
      <c r="D1599" s="11" t="s">
        <v>633</v>
      </c>
    </row>
    <row r="1600" spans="3:4">
      <c r="C1600" s="10" t="s">
        <v>323</v>
      </c>
      <c r="D1600" s="11" t="s">
        <v>1854</v>
      </c>
    </row>
    <row r="1601" spans="3:4">
      <c r="C1601" s="10" t="s">
        <v>323</v>
      </c>
      <c r="D1601" s="11" t="s">
        <v>1154</v>
      </c>
    </row>
    <row r="1602" spans="3:4">
      <c r="C1602" s="10" t="s">
        <v>323</v>
      </c>
      <c r="D1602" s="11" t="s">
        <v>1855</v>
      </c>
    </row>
    <row r="1603" spans="3:4">
      <c r="C1603" s="10" t="s">
        <v>323</v>
      </c>
      <c r="D1603" s="11" t="s">
        <v>1856</v>
      </c>
    </row>
    <row r="1604" spans="3:4">
      <c r="C1604" s="10" t="s">
        <v>323</v>
      </c>
      <c r="D1604" s="11" t="s">
        <v>1857</v>
      </c>
    </row>
    <row r="1605" spans="3:4">
      <c r="C1605" s="10" t="s">
        <v>323</v>
      </c>
      <c r="D1605" s="11" t="s">
        <v>1858</v>
      </c>
    </row>
    <row r="1606" spans="3:4">
      <c r="C1606" s="10" t="s">
        <v>323</v>
      </c>
      <c r="D1606" s="11" t="s">
        <v>1859</v>
      </c>
    </row>
    <row r="1607" spans="3:4">
      <c r="C1607" s="10" t="s">
        <v>323</v>
      </c>
      <c r="D1607" s="11" t="s">
        <v>1860</v>
      </c>
    </row>
    <row r="1608" spans="3:4">
      <c r="C1608" s="10" t="s">
        <v>323</v>
      </c>
      <c r="D1608" s="11" t="s">
        <v>1861</v>
      </c>
    </row>
    <row r="1609" spans="3:4">
      <c r="C1609" s="10" t="s">
        <v>323</v>
      </c>
      <c r="D1609" s="11" t="s">
        <v>1862</v>
      </c>
    </row>
    <row r="1610" spans="3:4">
      <c r="C1610" s="10" t="s">
        <v>323</v>
      </c>
      <c r="D1610" s="11" t="s">
        <v>1863</v>
      </c>
    </row>
    <row r="1611" spans="3:4">
      <c r="C1611" s="10" t="s">
        <v>323</v>
      </c>
      <c r="D1611" s="11" t="s">
        <v>1864</v>
      </c>
    </row>
    <row r="1612" spans="3:4">
      <c r="C1612" s="10" t="s">
        <v>323</v>
      </c>
      <c r="D1612" s="11" t="s">
        <v>1865</v>
      </c>
    </row>
    <row r="1613" spans="3:4">
      <c r="C1613" s="10" t="s">
        <v>323</v>
      </c>
      <c r="D1613" s="11" t="s">
        <v>1866</v>
      </c>
    </row>
    <row r="1614" spans="3:4">
      <c r="C1614" s="10" t="s">
        <v>323</v>
      </c>
      <c r="D1614" s="11" t="s">
        <v>1867</v>
      </c>
    </row>
    <row r="1615" spans="3:4">
      <c r="C1615" s="10" t="s">
        <v>323</v>
      </c>
      <c r="D1615" s="11" t="s">
        <v>1868</v>
      </c>
    </row>
    <row r="1616" spans="3:4">
      <c r="C1616" s="10" t="s">
        <v>323</v>
      </c>
      <c r="D1616" s="11" t="s">
        <v>1869</v>
      </c>
    </row>
    <row r="1617" spans="3:4">
      <c r="C1617" s="10" t="s">
        <v>323</v>
      </c>
      <c r="D1617" s="11" t="s">
        <v>1870</v>
      </c>
    </row>
    <row r="1618" spans="3:4">
      <c r="C1618" s="10" t="s">
        <v>323</v>
      </c>
      <c r="D1618" s="11" t="s">
        <v>1871</v>
      </c>
    </row>
    <row r="1619" spans="3:4">
      <c r="C1619" s="10" t="s">
        <v>323</v>
      </c>
      <c r="D1619" s="11" t="s">
        <v>1872</v>
      </c>
    </row>
    <row r="1620" spans="3:4">
      <c r="C1620" s="10" t="s">
        <v>323</v>
      </c>
      <c r="D1620" s="11" t="s">
        <v>1873</v>
      </c>
    </row>
    <row r="1621" spans="3:4">
      <c r="C1621" s="10" t="s">
        <v>323</v>
      </c>
      <c r="D1621" s="11" t="s">
        <v>1874</v>
      </c>
    </row>
    <row r="1622" spans="3:4">
      <c r="C1622" s="10" t="s">
        <v>325</v>
      </c>
      <c r="D1622" s="11" t="s">
        <v>1875</v>
      </c>
    </row>
    <row r="1623" spans="3:4">
      <c r="C1623" s="10" t="s">
        <v>325</v>
      </c>
      <c r="D1623" s="11" t="s">
        <v>1876</v>
      </c>
    </row>
    <row r="1624" spans="3:4">
      <c r="C1624" s="10" t="s">
        <v>325</v>
      </c>
      <c r="D1624" s="11" t="s">
        <v>1877</v>
      </c>
    </row>
    <row r="1625" spans="3:4">
      <c r="C1625" s="10" t="s">
        <v>325</v>
      </c>
      <c r="D1625" s="11" t="s">
        <v>1878</v>
      </c>
    </row>
    <row r="1626" spans="3:4">
      <c r="C1626" s="10" t="s">
        <v>325</v>
      </c>
      <c r="D1626" s="11" t="s">
        <v>1879</v>
      </c>
    </row>
    <row r="1627" spans="3:4">
      <c r="C1627" s="10" t="s">
        <v>325</v>
      </c>
      <c r="D1627" s="11" t="s">
        <v>1880</v>
      </c>
    </row>
    <row r="1628" spans="3:4">
      <c r="C1628" s="10" t="s">
        <v>325</v>
      </c>
      <c r="D1628" s="11" t="s">
        <v>1881</v>
      </c>
    </row>
    <row r="1629" spans="3:4">
      <c r="C1629" s="10" t="s">
        <v>325</v>
      </c>
      <c r="D1629" s="11" t="s">
        <v>1882</v>
      </c>
    </row>
    <row r="1630" spans="3:4">
      <c r="C1630" s="10" t="s">
        <v>325</v>
      </c>
      <c r="D1630" s="11" t="s">
        <v>1883</v>
      </c>
    </row>
    <row r="1631" spans="3:4">
      <c r="C1631" s="10" t="s">
        <v>325</v>
      </c>
      <c r="D1631" s="11" t="s">
        <v>1884</v>
      </c>
    </row>
    <row r="1632" spans="3:4">
      <c r="C1632" s="10" t="s">
        <v>325</v>
      </c>
      <c r="D1632" s="11" t="s">
        <v>1885</v>
      </c>
    </row>
    <row r="1633" spans="3:4">
      <c r="C1633" s="10" t="s">
        <v>325</v>
      </c>
      <c r="D1633" s="11" t="s">
        <v>1886</v>
      </c>
    </row>
    <row r="1634" spans="3:4">
      <c r="C1634" s="10" t="s">
        <v>325</v>
      </c>
      <c r="D1634" s="11" t="s">
        <v>1887</v>
      </c>
    </row>
    <row r="1635" spans="3:4">
      <c r="C1635" s="10" t="s">
        <v>325</v>
      </c>
      <c r="D1635" s="11" t="s">
        <v>1888</v>
      </c>
    </row>
    <row r="1636" spans="3:4">
      <c r="C1636" s="10" t="s">
        <v>325</v>
      </c>
      <c r="D1636" s="11" t="s">
        <v>1889</v>
      </c>
    </row>
    <row r="1637" spans="3:4">
      <c r="C1637" s="10" t="s">
        <v>325</v>
      </c>
      <c r="D1637" s="11" t="s">
        <v>1890</v>
      </c>
    </row>
    <row r="1638" spans="3:4">
      <c r="C1638" s="10" t="s">
        <v>325</v>
      </c>
      <c r="D1638" s="11" t="s">
        <v>1891</v>
      </c>
    </row>
    <row r="1639" spans="3:4">
      <c r="C1639" s="10" t="s">
        <v>325</v>
      </c>
      <c r="D1639" s="11" t="s">
        <v>1892</v>
      </c>
    </row>
    <row r="1640" spans="3:4">
      <c r="C1640" s="10" t="s">
        <v>327</v>
      </c>
      <c r="D1640" s="11" t="s">
        <v>1893</v>
      </c>
    </row>
    <row r="1641" spans="3:4">
      <c r="C1641" s="10" t="s">
        <v>327</v>
      </c>
      <c r="D1641" s="11" t="s">
        <v>1894</v>
      </c>
    </row>
    <row r="1642" spans="3:4">
      <c r="C1642" s="10" t="s">
        <v>327</v>
      </c>
      <c r="D1642" s="11" t="s">
        <v>1895</v>
      </c>
    </row>
    <row r="1643" spans="3:4">
      <c r="C1643" s="10" t="s">
        <v>327</v>
      </c>
      <c r="D1643" s="11" t="s">
        <v>1896</v>
      </c>
    </row>
    <row r="1644" spans="3:4">
      <c r="C1644" s="10" t="s">
        <v>327</v>
      </c>
      <c r="D1644" s="11" t="s">
        <v>1897</v>
      </c>
    </row>
    <row r="1645" spans="3:4">
      <c r="C1645" s="10" t="s">
        <v>327</v>
      </c>
      <c r="D1645" s="11" t="s">
        <v>1898</v>
      </c>
    </row>
    <row r="1646" spans="3:4">
      <c r="C1646" s="10" t="s">
        <v>327</v>
      </c>
      <c r="D1646" s="11" t="s">
        <v>1899</v>
      </c>
    </row>
    <row r="1647" spans="3:4">
      <c r="C1647" s="10" t="s">
        <v>327</v>
      </c>
      <c r="D1647" s="11" t="s">
        <v>1900</v>
      </c>
    </row>
    <row r="1648" spans="3:4">
      <c r="C1648" s="10" t="s">
        <v>327</v>
      </c>
      <c r="D1648" s="11" t="s">
        <v>1901</v>
      </c>
    </row>
    <row r="1649" spans="3:4">
      <c r="C1649" s="10" t="s">
        <v>327</v>
      </c>
      <c r="D1649" s="11" t="s">
        <v>1902</v>
      </c>
    </row>
    <row r="1650" spans="3:4">
      <c r="C1650" s="10" t="s">
        <v>327</v>
      </c>
      <c r="D1650" s="11" t="s">
        <v>1903</v>
      </c>
    </row>
    <row r="1651" spans="3:4">
      <c r="C1651" s="10" t="s">
        <v>327</v>
      </c>
      <c r="D1651" s="11" t="s">
        <v>1904</v>
      </c>
    </row>
    <row r="1652" spans="3:4">
      <c r="C1652" s="10" t="s">
        <v>327</v>
      </c>
      <c r="D1652" s="11" t="s">
        <v>1905</v>
      </c>
    </row>
    <row r="1653" spans="3:4">
      <c r="C1653" s="10" t="s">
        <v>327</v>
      </c>
      <c r="D1653" s="11" t="s">
        <v>1906</v>
      </c>
    </row>
    <row r="1654" spans="3:4">
      <c r="C1654" s="10" t="s">
        <v>327</v>
      </c>
      <c r="D1654" s="11" t="s">
        <v>1907</v>
      </c>
    </row>
    <row r="1655" spans="3:4">
      <c r="C1655" s="10" t="s">
        <v>327</v>
      </c>
      <c r="D1655" s="11" t="s">
        <v>1908</v>
      </c>
    </row>
    <row r="1656" spans="3:4">
      <c r="C1656" s="10" t="s">
        <v>327</v>
      </c>
      <c r="D1656" s="11" t="s">
        <v>1909</v>
      </c>
    </row>
    <row r="1657" spans="3:4">
      <c r="C1657" s="10" t="s">
        <v>327</v>
      </c>
      <c r="D1657" s="11" t="s">
        <v>1910</v>
      </c>
    </row>
    <row r="1658" spans="3:4">
      <c r="C1658" s="10" t="s">
        <v>327</v>
      </c>
      <c r="D1658" s="11" t="s">
        <v>1911</v>
      </c>
    </row>
    <row r="1659" spans="3:4">
      <c r="C1659" s="10" t="s">
        <v>327</v>
      </c>
      <c r="D1659" s="11" t="s">
        <v>1912</v>
      </c>
    </row>
    <row r="1660" spans="3:4">
      <c r="C1660" s="10" t="s">
        <v>327</v>
      </c>
      <c r="D1660" s="11" t="s">
        <v>1913</v>
      </c>
    </row>
    <row r="1661" spans="3:4">
      <c r="C1661" s="10" t="s">
        <v>327</v>
      </c>
      <c r="D1661" s="11" t="s">
        <v>1914</v>
      </c>
    </row>
    <row r="1662" spans="3:4">
      <c r="C1662" s="10" t="s">
        <v>327</v>
      </c>
      <c r="D1662" s="11" t="s">
        <v>601</v>
      </c>
    </row>
    <row r="1663" spans="3:4">
      <c r="C1663" s="10" t="s">
        <v>327</v>
      </c>
      <c r="D1663" s="11" t="s">
        <v>1915</v>
      </c>
    </row>
    <row r="1664" spans="3:4">
      <c r="C1664" s="10" t="s">
        <v>327</v>
      </c>
      <c r="D1664" s="11" t="s">
        <v>1916</v>
      </c>
    </row>
    <row r="1665" spans="3:4">
      <c r="C1665" s="10" t="s">
        <v>327</v>
      </c>
      <c r="D1665" s="11" t="s">
        <v>1917</v>
      </c>
    </row>
    <row r="1666" spans="3:4">
      <c r="C1666" s="10" t="s">
        <v>329</v>
      </c>
      <c r="D1666" s="11" t="s">
        <v>1918</v>
      </c>
    </row>
    <row r="1667" spans="3:4">
      <c r="C1667" s="10" t="s">
        <v>329</v>
      </c>
      <c r="D1667" s="11" t="s">
        <v>1919</v>
      </c>
    </row>
    <row r="1668" spans="3:4">
      <c r="C1668" s="10" t="s">
        <v>329</v>
      </c>
      <c r="D1668" s="11" t="s">
        <v>1920</v>
      </c>
    </row>
    <row r="1669" spans="3:4">
      <c r="C1669" s="10" t="s">
        <v>329</v>
      </c>
      <c r="D1669" s="11" t="s">
        <v>1921</v>
      </c>
    </row>
    <row r="1670" spans="3:4">
      <c r="C1670" s="10" t="s">
        <v>329</v>
      </c>
      <c r="D1670" s="11" t="s">
        <v>1922</v>
      </c>
    </row>
    <row r="1671" spans="3:4">
      <c r="C1671" s="10" t="s">
        <v>329</v>
      </c>
      <c r="D1671" s="11" t="s">
        <v>1923</v>
      </c>
    </row>
    <row r="1672" spans="3:4">
      <c r="C1672" s="10" t="s">
        <v>329</v>
      </c>
      <c r="D1672" s="11" t="s">
        <v>1924</v>
      </c>
    </row>
    <row r="1673" spans="3:4">
      <c r="C1673" s="10" t="s">
        <v>329</v>
      </c>
      <c r="D1673" s="11" t="s">
        <v>1925</v>
      </c>
    </row>
    <row r="1674" spans="3:4">
      <c r="C1674" s="10" t="s">
        <v>329</v>
      </c>
      <c r="D1674" s="11" t="s">
        <v>1926</v>
      </c>
    </row>
    <row r="1675" spans="3:4">
      <c r="C1675" s="10" t="s">
        <v>329</v>
      </c>
      <c r="D1675" s="11" t="s">
        <v>1927</v>
      </c>
    </row>
    <row r="1676" spans="3:4">
      <c r="C1676" s="10" t="s">
        <v>329</v>
      </c>
      <c r="D1676" s="11" t="s">
        <v>1928</v>
      </c>
    </row>
    <row r="1677" spans="3:4">
      <c r="C1677" s="10" t="s">
        <v>329</v>
      </c>
      <c r="D1677" s="11" t="s">
        <v>1929</v>
      </c>
    </row>
    <row r="1678" spans="3:4">
      <c r="C1678" s="10" t="s">
        <v>329</v>
      </c>
      <c r="D1678" s="11" t="s">
        <v>1930</v>
      </c>
    </row>
    <row r="1679" spans="3:4">
      <c r="C1679" s="10" t="s">
        <v>329</v>
      </c>
      <c r="D1679" s="11" t="s">
        <v>1931</v>
      </c>
    </row>
    <row r="1680" spans="3:4">
      <c r="C1680" s="10" t="s">
        <v>329</v>
      </c>
      <c r="D1680" s="11" t="s">
        <v>1932</v>
      </c>
    </row>
    <row r="1681" spans="3:4">
      <c r="C1681" s="10" t="s">
        <v>329</v>
      </c>
      <c r="D1681" s="11" t="s">
        <v>1933</v>
      </c>
    </row>
    <row r="1682" spans="3:4">
      <c r="C1682" s="10" t="s">
        <v>329</v>
      </c>
      <c r="D1682" s="11" t="s">
        <v>1934</v>
      </c>
    </row>
    <row r="1683" spans="3:4">
      <c r="C1683" s="10" t="s">
        <v>329</v>
      </c>
      <c r="D1683" s="11" t="s">
        <v>1935</v>
      </c>
    </row>
    <row r="1684" spans="3:4">
      <c r="C1684" s="10" t="s">
        <v>329</v>
      </c>
      <c r="D1684" s="11" t="s">
        <v>1936</v>
      </c>
    </row>
    <row r="1685" spans="3:4">
      <c r="C1685" s="10" t="s">
        <v>329</v>
      </c>
      <c r="D1685" s="11" t="s">
        <v>1937</v>
      </c>
    </row>
    <row r="1686" spans="3:4">
      <c r="C1686" s="10" t="s">
        <v>329</v>
      </c>
      <c r="D1686" s="11" t="s">
        <v>1938</v>
      </c>
    </row>
    <row r="1687" spans="3:4">
      <c r="C1687" s="10" t="s">
        <v>329</v>
      </c>
      <c r="D1687" s="11" t="s">
        <v>1939</v>
      </c>
    </row>
    <row r="1688" spans="3:4">
      <c r="C1688" s="10" t="s">
        <v>329</v>
      </c>
      <c r="D1688" s="11" t="s">
        <v>1940</v>
      </c>
    </row>
    <row r="1689" spans="3:4">
      <c r="C1689" s="10" t="s">
        <v>329</v>
      </c>
      <c r="D1689" s="11" t="s">
        <v>1941</v>
      </c>
    </row>
    <row r="1690" spans="3:4">
      <c r="C1690" s="10" t="s">
        <v>329</v>
      </c>
      <c r="D1690" s="11" t="s">
        <v>1942</v>
      </c>
    </row>
    <row r="1691" spans="3:4">
      <c r="C1691" s="10" t="s">
        <v>329</v>
      </c>
      <c r="D1691" s="11" t="s">
        <v>1943</v>
      </c>
    </row>
    <row r="1692" spans="3:4">
      <c r="C1692" s="10" t="s">
        <v>329</v>
      </c>
      <c r="D1692" s="11" t="s">
        <v>1944</v>
      </c>
    </row>
    <row r="1693" spans="3:4">
      <c r="C1693" s="10" t="s">
        <v>329</v>
      </c>
      <c r="D1693" s="11" t="s">
        <v>1945</v>
      </c>
    </row>
    <row r="1694" spans="3:4">
      <c r="C1694" s="10" t="s">
        <v>329</v>
      </c>
      <c r="D1694" s="11" t="s">
        <v>1946</v>
      </c>
    </row>
    <row r="1695" spans="3:4">
      <c r="C1695" s="10" t="s">
        <v>329</v>
      </c>
      <c r="D1695" s="11" t="s">
        <v>1947</v>
      </c>
    </row>
    <row r="1696" spans="3:4">
      <c r="C1696" s="10" t="s">
        <v>329</v>
      </c>
      <c r="D1696" s="11" t="s">
        <v>1948</v>
      </c>
    </row>
    <row r="1697" spans="3:4">
      <c r="C1697" s="10" t="s">
        <v>329</v>
      </c>
      <c r="D1697" s="11" t="s">
        <v>1949</v>
      </c>
    </row>
    <row r="1698" spans="3:4">
      <c r="C1698" s="10" t="s">
        <v>329</v>
      </c>
      <c r="D1698" s="11" t="s">
        <v>1950</v>
      </c>
    </row>
    <row r="1699" spans="3:4">
      <c r="C1699" s="10" t="s">
        <v>329</v>
      </c>
      <c r="D1699" s="11" t="s">
        <v>1951</v>
      </c>
    </row>
    <row r="1700" spans="3:4">
      <c r="C1700" s="10" t="s">
        <v>329</v>
      </c>
      <c r="D1700" s="11" t="s">
        <v>1952</v>
      </c>
    </row>
    <row r="1701" spans="3:4">
      <c r="C1701" s="10" t="s">
        <v>329</v>
      </c>
      <c r="D1701" s="11" t="s">
        <v>1953</v>
      </c>
    </row>
    <row r="1702" spans="3:4">
      <c r="C1702" s="10" t="s">
        <v>329</v>
      </c>
      <c r="D1702" s="11" t="s">
        <v>1954</v>
      </c>
    </row>
    <row r="1703" spans="3:4">
      <c r="C1703" s="10" t="s">
        <v>329</v>
      </c>
      <c r="D1703" s="11" t="s">
        <v>1955</v>
      </c>
    </row>
    <row r="1704" spans="3:4">
      <c r="C1704" s="10" t="s">
        <v>329</v>
      </c>
      <c r="D1704" s="11" t="s">
        <v>1956</v>
      </c>
    </row>
    <row r="1705" spans="3:4">
      <c r="C1705" s="10" t="s">
        <v>329</v>
      </c>
      <c r="D1705" s="11" t="s">
        <v>1957</v>
      </c>
    </row>
    <row r="1706" spans="3:4">
      <c r="C1706" s="10" t="s">
        <v>329</v>
      </c>
      <c r="D1706" s="11" t="s">
        <v>1958</v>
      </c>
    </row>
    <row r="1707" spans="3:4">
      <c r="C1707" s="10" t="s">
        <v>329</v>
      </c>
      <c r="D1707" s="11" t="s">
        <v>1959</v>
      </c>
    </row>
    <row r="1708" spans="3:4">
      <c r="C1708" s="10" t="s">
        <v>329</v>
      </c>
      <c r="D1708" s="11" t="s">
        <v>1960</v>
      </c>
    </row>
    <row r="1709" spans="3:4">
      <c r="C1709" s="10" t="s">
        <v>331</v>
      </c>
      <c r="D1709" s="11" t="s">
        <v>1961</v>
      </c>
    </row>
    <row r="1710" spans="3:4">
      <c r="C1710" s="10" t="s">
        <v>331</v>
      </c>
      <c r="D1710" s="11" t="s">
        <v>1962</v>
      </c>
    </row>
    <row r="1711" spans="3:4">
      <c r="C1711" s="10" t="s">
        <v>331</v>
      </c>
      <c r="D1711" s="11" t="s">
        <v>1963</v>
      </c>
    </row>
    <row r="1712" spans="3:4">
      <c r="C1712" s="10" t="s">
        <v>331</v>
      </c>
      <c r="D1712" s="11" t="s">
        <v>1964</v>
      </c>
    </row>
    <row r="1713" spans="3:4">
      <c r="C1713" s="10" t="s">
        <v>331</v>
      </c>
      <c r="D1713" s="11" t="s">
        <v>1965</v>
      </c>
    </row>
    <row r="1714" spans="3:4">
      <c r="C1714" s="10" t="s">
        <v>331</v>
      </c>
      <c r="D1714" s="11" t="s">
        <v>1966</v>
      </c>
    </row>
    <row r="1715" spans="3:4">
      <c r="C1715" s="10" t="s">
        <v>331</v>
      </c>
      <c r="D1715" s="11" t="s">
        <v>1967</v>
      </c>
    </row>
    <row r="1716" spans="3:4">
      <c r="C1716" s="10" t="s">
        <v>331</v>
      </c>
      <c r="D1716" s="11" t="s">
        <v>1968</v>
      </c>
    </row>
    <row r="1717" spans="3:4">
      <c r="C1717" s="10" t="s">
        <v>331</v>
      </c>
      <c r="D1717" s="11" t="s">
        <v>1969</v>
      </c>
    </row>
    <row r="1718" spans="3:4">
      <c r="C1718" s="10" t="s">
        <v>331</v>
      </c>
      <c r="D1718" s="11" t="s">
        <v>1970</v>
      </c>
    </row>
    <row r="1719" spans="3:4">
      <c r="C1719" s="10" t="s">
        <v>331</v>
      </c>
      <c r="D1719" s="11" t="s">
        <v>1971</v>
      </c>
    </row>
    <row r="1720" spans="3:4">
      <c r="C1720" s="10" t="s">
        <v>331</v>
      </c>
      <c r="D1720" s="11" t="s">
        <v>1972</v>
      </c>
    </row>
    <row r="1721" spans="3:4">
      <c r="C1721" s="10" t="s">
        <v>331</v>
      </c>
      <c r="D1721" s="11" t="s">
        <v>1973</v>
      </c>
    </row>
    <row r="1722" spans="3:4">
      <c r="C1722" s="10" t="s">
        <v>331</v>
      </c>
      <c r="D1722" s="11" t="s">
        <v>1974</v>
      </c>
    </row>
    <row r="1723" spans="3:4">
      <c r="C1723" s="10" t="s">
        <v>331</v>
      </c>
      <c r="D1723" s="11" t="s">
        <v>1975</v>
      </c>
    </row>
    <row r="1724" spans="3:4">
      <c r="C1724" s="10" t="s">
        <v>331</v>
      </c>
      <c r="D1724" s="11" t="s">
        <v>1976</v>
      </c>
    </row>
    <row r="1725" spans="3:4">
      <c r="C1725" s="10" t="s">
        <v>331</v>
      </c>
      <c r="D1725" s="11" t="s">
        <v>1977</v>
      </c>
    </row>
    <row r="1726" spans="3:4">
      <c r="C1726" s="10" t="s">
        <v>331</v>
      </c>
      <c r="D1726" s="11" t="s">
        <v>1978</v>
      </c>
    </row>
    <row r="1727" spans="3:4">
      <c r="C1727" s="10" t="s">
        <v>331</v>
      </c>
      <c r="D1727" s="11" t="s">
        <v>1979</v>
      </c>
    </row>
    <row r="1728" spans="3:4">
      <c r="C1728" s="10" t="s">
        <v>331</v>
      </c>
      <c r="D1728" s="11" t="s">
        <v>1980</v>
      </c>
    </row>
    <row r="1729" spans="3:4">
      <c r="C1729" s="10" t="s">
        <v>331</v>
      </c>
      <c r="D1729" s="11" t="s">
        <v>1981</v>
      </c>
    </row>
    <row r="1730" spans="3:4">
      <c r="C1730" s="10" t="s">
        <v>331</v>
      </c>
      <c r="D1730" s="11" t="s">
        <v>1982</v>
      </c>
    </row>
    <row r="1731" spans="3:4">
      <c r="C1731" s="10" t="s">
        <v>331</v>
      </c>
      <c r="D1731" s="11" t="s">
        <v>1983</v>
      </c>
    </row>
    <row r="1732" spans="3:4">
      <c r="C1732" s="10" t="s">
        <v>331</v>
      </c>
      <c r="D1732" s="11" t="s">
        <v>1984</v>
      </c>
    </row>
    <row r="1733" spans="3:4">
      <c r="C1733" s="10" t="s">
        <v>331</v>
      </c>
      <c r="D1733" s="11" t="s">
        <v>1985</v>
      </c>
    </row>
    <row r="1734" spans="3:4">
      <c r="C1734" s="10" t="s">
        <v>331</v>
      </c>
      <c r="D1734" s="11" t="s">
        <v>1986</v>
      </c>
    </row>
    <row r="1735" spans="3:4">
      <c r="C1735" s="10" t="s">
        <v>331</v>
      </c>
      <c r="D1735" s="11" t="s">
        <v>1987</v>
      </c>
    </row>
    <row r="1736" spans="3:4">
      <c r="C1736" s="10" t="s">
        <v>331</v>
      </c>
      <c r="D1736" s="11" t="s">
        <v>1988</v>
      </c>
    </row>
    <row r="1737" spans="3:4">
      <c r="C1737" s="10" t="s">
        <v>331</v>
      </c>
      <c r="D1737" s="11" t="s">
        <v>1989</v>
      </c>
    </row>
    <row r="1738" spans="3:4">
      <c r="C1738" s="10" t="s">
        <v>331</v>
      </c>
      <c r="D1738" s="11" t="s">
        <v>1990</v>
      </c>
    </row>
    <row r="1739" spans="3:4">
      <c r="C1739" s="10" t="s">
        <v>331</v>
      </c>
      <c r="D1739" s="11" t="s">
        <v>1991</v>
      </c>
    </row>
    <row r="1740" spans="3:4">
      <c r="C1740" s="10" t="s">
        <v>331</v>
      </c>
      <c r="D1740" s="11" t="s">
        <v>1992</v>
      </c>
    </row>
    <row r="1741" spans="3:4">
      <c r="C1741" s="10" t="s">
        <v>331</v>
      </c>
      <c r="D1741" s="11" t="s">
        <v>1993</v>
      </c>
    </row>
    <row r="1742" spans="3:4">
      <c r="C1742" s="10" t="s">
        <v>331</v>
      </c>
      <c r="D1742" s="11" t="s">
        <v>1994</v>
      </c>
    </row>
    <row r="1743" spans="3:4">
      <c r="C1743" s="10" t="s">
        <v>331</v>
      </c>
      <c r="D1743" s="11" t="s">
        <v>1995</v>
      </c>
    </row>
    <row r="1744" spans="3:4">
      <c r="C1744" s="10" t="s">
        <v>331</v>
      </c>
      <c r="D1744" s="11" t="s">
        <v>1996</v>
      </c>
    </row>
    <row r="1745" spans="3:4">
      <c r="C1745" s="10" t="s">
        <v>331</v>
      </c>
      <c r="D1745" s="11" t="s">
        <v>1997</v>
      </c>
    </row>
    <row r="1746" spans="3:4">
      <c r="C1746" s="10" t="s">
        <v>331</v>
      </c>
      <c r="D1746" s="11" t="s">
        <v>1998</v>
      </c>
    </row>
    <row r="1747" spans="3:4">
      <c r="C1747" s="10" t="s">
        <v>331</v>
      </c>
      <c r="D1747" s="11" t="s">
        <v>1999</v>
      </c>
    </row>
    <row r="1748" spans="3:4">
      <c r="C1748" s="10" t="s">
        <v>331</v>
      </c>
      <c r="D1748" s="11" t="s">
        <v>2000</v>
      </c>
    </row>
    <row r="1749" spans="3:4" ht="14.25" thickBot="1">
      <c r="C1749" s="12" t="s">
        <v>331</v>
      </c>
      <c r="D1749" s="13" t="s">
        <v>2001</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3F57C434-8233-4C4C-9BE9-2A9455BC4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4c234d43-80ac-4690-91ef-655cd0e61002"/>
    <ds:schemaRef ds:uri="http://purl.org/dc/terms/"/>
    <ds:schemaRef ds:uri="http://schemas.openxmlformats.org/package/2006/metadata/core-properties"/>
    <ds:schemaRef ds:uri="http://schemas.microsoft.com/office/2006/metadata/properties"/>
    <ds:schemaRef ds:uri="3b7b391f-316a-4bc7-a585-b2bcaf106fac"/>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105</vt:i4>
      </vt:variant>
    </vt:vector>
  </HeadingPairs>
  <TitlesOfParts>
    <vt:vector size="110"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居宅介護R8</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山崎 光裕(yamazaki-kousuke.fq1)</dc:creator>
  <cp:keywords/>
  <dc:description/>
  <cp:lastModifiedBy>山崎 光裕(yamazaki-kousuke.fq1)</cp:lastModifiedBy>
  <cp:revision/>
  <cp:lastPrinted>2026-03-23T04:58:54Z</cp:lastPrinted>
  <dcterms:created xsi:type="dcterms:W3CDTF">2023-01-10T13:53:21Z</dcterms:created>
  <dcterms:modified xsi:type="dcterms:W3CDTF">2026-03-31T06:12:42Z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