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計算シート" sheetId="1" r:id="rId1"/>
    <sheet name="新税率" sheetId="2" r:id="rId2"/>
  </sheets>
  <definedNames>
    <definedName name="_xlnm.Print_Area" localSheetId="0">計算シート!$A$1:$AC$58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<sst xmlns="http://schemas.openxmlformats.org/spreadsheetml/2006/main" xmlns:r="http://schemas.openxmlformats.org/officeDocument/2006/relationships" count="127" uniqueCount="127">
  <si>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円</t>
    <rPh sb="0" eb="1">
      <t>エン</t>
    </rPh>
    <phoneticPr fontId="1"/>
  </si>
  <si>
    <t>限度額</t>
    <rPh sb="0" eb="2">
      <t>ゲンド</t>
    </rPh>
    <rPh sb="2" eb="3">
      <t>ガク</t>
    </rPh>
    <phoneticPr fontId="1"/>
  </si>
  <si>
    <t>世帯員２</t>
    <rPh sb="0" eb="3">
      <t>セタイイン</t>
    </rPh>
    <phoneticPr fontId="1"/>
  </si>
  <si>
    <t>均等割額</t>
    <rPh sb="0" eb="1">
      <t>ヒトシ</t>
    </rPh>
    <rPh sb="1" eb="2">
      <t>トウ</t>
    </rPh>
    <rPh sb="2" eb="3">
      <t>ワリ</t>
    </rPh>
    <rPh sb="3" eb="4">
      <t>ガク</t>
    </rPh>
    <phoneticPr fontId="1"/>
  </si>
  <si>
    <t>５割軽減</t>
    <rPh sb="1" eb="2">
      <t>ワリ</t>
    </rPh>
    <rPh sb="2" eb="4">
      <t>ケイゲン</t>
    </rPh>
    <phoneticPr fontId="1"/>
  </si>
  <si>
    <t>医療分軽減額</t>
    <rPh sb="0" eb="2">
      <t>イリョウ</t>
    </rPh>
    <rPh sb="2" eb="3">
      <t>ブン</t>
    </rPh>
    <rPh sb="3" eb="5">
      <t>ケイゲン</t>
    </rPh>
    <rPh sb="5" eb="6">
      <t>ガク</t>
    </rPh>
    <phoneticPr fontId="1"/>
  </si>
  <si>
    <t>営業その他の所得額</t>
    <rPh sb="0" eb="2">
      <t>エイギョウ</t>
    </rPh>
    <rPh sb="4" eb="5">
      <t>タ</t>
    </rPh>
    <rPh sb="6" eb="8">
      <t>ショトク</t>
    </rPh>
    <rPh sb="8" eb="9">
      <t>ガク</t>
    </rPh>
    <phoneticPr fontId="1"/>
  </si>
  <si>
    <t>均等割</t>
    <rPh sb="0" eb="2">
      <t>キントウ</t>
    </rPh>
    <rPh sb="2" eb="3">
      <t>ワリ</t>
    </rPh>
    <phoneticPr fontId="1"/>
  </si>
  <si>
    <t>端数処理後</t>
    <rPh sb="0" eb="2">
      <t>ハスウ</t>
    </rPh>
    <rPh sb="2" eb="4">
      <t>ショリ</t>
    </rPh>
    <rPh sb="4" eb="5">
      <t>ゴ</t>
    </rPh>
    <phoneticPr fontId="1"/>
  </si>
  <si>
    <t>平等割</t>
    <rPh sb="0" eb="2">
      <t>ビョウドウ</t>
    </rPh>
    <rPh sb="2" eb="3">
      <t>ワリ</t>
    </rPh>
    <phoneticPr fontId="1"/>
  </si>
  <si>
    <t>介護分軽減額</t>
    <rPh sb="0" eb="2">
      <t>カイゴ</t>
    </rPh>
    <rPh sb="2" eb="3">
      <t>ブン</t>
    </rPh>
    <rPh sb="3" eb="5">
      <t>ケイゲン</t>
    </rPh>
    <rPh sb="5" eb="6">
      <t>ガク</t>
    </rPh>
    <phoneticPr fontId="1"/>
  </si>
  <si>
    <t>世帯員３</t>
    <rPh sb="0" eb="3">
      <t>セタイイン</t>
    </rPh>
    <phoneticPr fontId="1"/>
  </si>
  <si>
    <t>医療分</t>
    <rPh sb="0" eb="2">
      <t>イリョウ</t>
    </rPh>
    <rPh sb="2" eb="3">
      <t>ブン</t>
    </rPh>
    <phoneticPr fontId="1"/>
  </si>
  <si>
    <t>歳</t>
    <rPh sb="0" eb="1">
      <t>サイ</t>
    </rPh>
    <phoneticPr fontId="1"/>
  </si>
  <si>
    <t>介　護　分</t>
    <rPh sb="0" eb="1">
      <t>スケ</t>
    </rPh>
    <rPh sb="2" eb="3">
      <t>マモル</t>
    </rPh>
    <rPh sb="4" eb="5">
      <t>ブン</t>
    </rPh>
    <phoneticPr fontId="1"/>
  </si>
  <si>
    <t>世帯員１</t>
    <rPh sb="0" eb="3">
      <t>セタイイン</t>
    </rPh>
    <phoneticPr fontId="1"/>
  </si>
  <si>
    <t>※前年(1～12月)の
   総支給額です</t>
    <rPh sb="1" eb="2">
      <t>マエ</t>
    </rPh>
    <rPh sb="2" eb="3">
      <t>ネン</t>
    </rPh>
    <rPh sb="8" eb="9">
      <t>ツキ</t>
    </rPh>
    <rPh sb="15" eb="16">
      <t>ソウ</t>
    </rPh>
    <rPh sb="16" eb="18">
      <t>シキュウ</t>
    </rPh>
    <rPh sb="18" eb="19">
      <t>ガク</t>
    </rPh>
    <phoneticPr fontId="1"/>
  </si>
  <si>
    <t>介護分</t>
    <rPh sb="0" eb="2">
      <t>カイゴ</t>
    </rPh>
    <rPh sb="2" eb="3">
      <t>ブン</t>
    </rPh>
    <phoneticPr fontId="1"/>
  </si>
  <si>
    <t>世帯員４</t>
    <rPh sb="0" eb="3">
      <t>セタイイン</t>
    </rPh>
    <phoneticPr fontId="1"/>
  </si>
  <si>
    <t>基礎データシート</t>
    <rPh sb="0" eb="2">
      <t>キソ</t>
    </rPh>
    <phoneticPr fontId="1"/>
  </si>
  <si>
    <t>介護分</t>
  </si>
  <si>
    <t>世帯員５</t>
    <rPh sb="0" eb="3">
      <t>セタイイン</t>
    </rPh>
    <phoneticPr fontId="1"/>
  </si>
  <si>
    <t>加入者数</t>
    <rPh sb="0" eb="2">
      <t>カニュウ</t>
    </rPh>
    <rPh sb="2" eb="3">
      <t>シャ</t>
    </rPh>
    <rPh sb="3" eb="4">
      <t>スウ</t>
    </rPh>
    <phoneticPr fontId="1"/>
  </si>
  <si>
    <t>世帯員６</t>
    <rPh sb="0" eb="3">
      <t>セタイイン</t>
    </rPh>
    <phoneticPr fontId="1"/>
  </si>
  <si>
    <t>基礎控除後判定</t>
    <rPh sb="0" eb="2">
      <t>キソ</t>
    </rPh>
    <rPh sb="2" eb="4">
      <t>コウジョ</t>
    </rPh>
    <rPh sb="4" eb="5">
      <t>ゴ</t>
    </rPh>
    <rPh sb="5" eb="7">
      <t>ハンテイ</t>
    </rPh>
    <phoneticPr fontId="1"/>
  </si>
  <si>
    <t>人</t>
    <rPh sb="0" eb="1">
      <t>ニン</t>
    </rPh>
    <phoneticPr fontId="1"/>
  </si>
  <si>
    <r>
      <t>国保に</t>
    </r>
    <r>
      <rPr>
        <b/>
        <sz val="11"/>
        <color indexed="60"/>
        <rFont val="ＭＳ Ｐゴシック"/>
      </rPr>
      <t>加入する</t>
    </r>
    <r>
      <rPr>
        <b/>
        <sz val="11"/>
        <color auto="1"/>
        <rFont val="ＭＳ Ｐゴシック"/>
      </rPr>
      <t>世帯主</t>
    </r>
    <rPh sb="0" eb="2">
      <t>コクホ</t>
    </rPh>
    <rPh sb="3" eb="5">
      <t>カニュウ</t>
    </rPh>
    <rPh sb="7" eb="10">
      <t>セタイヌシ</t>
    </rPh>
    <phoneticPr fontId="1"/>
  </si>
  <si>
    <t>所得割額</t>
    <rPh sb="0" eb="2">
      <t>ショトク</t>
    </rPh>
    <rPh sb="2" eb="3">
      <t>ワリ</t>
    </rPh>
    <rPh sb="3" eb="4">
      <t>ガク</t>
    </rPh>
    <phoneticPr fontId="1"/>
  </si>
  <si>
    <t>医　療　分</t>
    <rPh sb="0" eb="1">
      <t>イ</t>
    </rPh>
    <rPh sb="2" eb="3">
      <t>リョウ</t>
    </rPh>
    <rPh sb="4" eb="5">
      <t>ブン</t>
    </rPh>
    <phoneticPr fontId="1"/>
  </si>
  <si>
    <t>加入者７</t>
    <rPh sb="0" eb="3">
      <t>カニュウシャ</t>
    </rPh>
    <phoneticPr fontId="1"/>
  </si>
  <si>
    <t>うち介護保険対象者数</t>
    <rPh sb="2" eb="4">
      <t>カイゴ</t>
    </rPh>
    <rPh sb="4" eb="6">
      <t>ホケン</t>
    </rPh>
    <rPh sb="6" eb="8">
      <t>タイショウ</t>
    </rPh>
    <rPh sb="8" eb="9">
      <t>モノ</t>
    </rPh>
    <rPh sb="9" eb="10">
      <t>カズ</t>
    </rPh>
    <phoneticPr fontId="1"/>
  </si>
  <si>
    <t>加入者５</t>
    <rPh sb="0" eb="3">
      <t>カニュウシャ</t>
    </rPh>
    <phoneticPr fontId="1"/>
  </si>
  <si>
    <t>基礎控除</t>
    <rPh sb="0" eb="2">
      <t>キソ</t>
    </rPh>
    <rPh sb="2" eb="4">
      <t>コウジョ</t>
    </rPh>
    <phoneticPr fontId="1"/>
  </si>
  <si>
    <t>軽減判定</t>
    <rPh sb="0" eb="2">
      <t>ケイゲン</t>
    </rPh>
    <rPh sb="2" eb="4">
      <t>ハンテイ</t>
    </rPh>
    <phoneticPr fontId="1"/>
  </si>
  <si>
    <t>合　　計</t>
    <rPh sb="0" eb="1">
      <t>ゴウ</t>
    </rPh>
    <rPh sb="3" eb="4">
      <t>ケイ</t>
    </rPh>
    <phoneticPr fontId="1"/>
  </si>
  <si>
    <t>２割軽減</t>
    <rPh sb="1" eb="4">
      <t>ワリケイゲン</t>
    </rPh>
    <phoneticPr fontId="1"/>
  </si>
  <si>
    <t>5割軽減</t>
    <rPh sb="1" eb="2">
      <t>ワリ</t>
    </rPh>
    <rPh sb="2" eb="4">
      <t>ケイゲン</t>
    </rPh>
    <phoneticPr fontId="1"/>
  </si>
  <si>
    <t>介護該当人数</t>
    <rPh sb="0" eb="2">
      <t>カイゴ</t>
    </rPh>
    <rPh sb="2" eb="4">
      <t>ガイトウ</t>
    </rPh>
    <rPh sb="4" eb="6">
      <t>ニンズウ</t>
    </rPh>
    <phoneticPr fontId="1"/>
  </si>
  <si>
    <t>医療分計</t>
    <rPh sb="0" eb="2">
      <t>イリョウ</t>
    </rPh>
    <rPh sb="2" eb="3">
      <t>ブン</t>
    </rPh>
    <rPh sb="3" eb="4">
      <t>ケイ</t>
    </rPh>
    <phoneticPr fontId="1"/>
  </si>
  <si>
    <t>介護分計</t>
    <rPh sb="0" eb="2">
      <t>カイゴ</t>
    </rPh>
    <rPh sb="2" eb="3">
      <t>ブン</t>
    </rPh>
    <rPh sb="3" eb="4">
      <t>ケイ</t>
    </rPh>
    <phoneticPr fontId="1"/>
  </si>
  <si>
    <t>端数処理前</t>
    <rPh sb="0" eb="2">
      <t>ハスウ</t>
    </rPh>
    <rPh sb="2" eb="4">
      <t>ショリ</t>
    </rPh>
    <rPh sb="4" eb="5">
      <t>マエ</t>
    </rPh>
    <phoneticPr fontId="1"/>
  </si>
  <si>
    <t>給与収入額</t>
    <rPh sb="0" eb="2">
      <t>キュウヨ</t>
    </rPh>
    <rPh sb="2" eb="4">
      <t>シュウニュウ</t>
    </rPh>
    <rPh sb="4" eb="5">
      <t>ガク</t>
    </rPh>
    <phoneticPr fontId="1"/>
  </si>
  <si>
    <t>令和６年度税制改正対応版</t>
    <rPh sb="0" eb="2">
      <t>レイワ</t>
    </rPh>
    <rPh sb="3" eb="5">
      <t>ネンド</t>
    </rPh>
    <rPh sb="5" eb="7">
      <t>ゼイセイ</t>
    </rPh>
    <rPh sb="7" eb="9">
      <t>カイセイ</t>
    </rPh>
    <rPh sb="9" eb="11">
      <t>タイオウ</t>
    </rPh>
    <rPh sb="11" eb="12">
      <t>バン</t>
    </rPh>
    <phoneticPr fontId="1"/>
  </si>
  <si>
    <t>世帯員７</t>
    <rPh sb="0" eb="3">
      <t>セタイイン</t>
    </rPh>
    <phoneticPr fontId="1"/>
  </si>
  <si>
    <t>各項目を半角で入力してください。</t>
    <rPh sb="0" eb="1">
      <t>カク</t>
    </rPh>
    <rPh sb="1" eb="2">
      <t>コウ</t>
    </rPh>
    <rPh sb="2" eb="3">
      <t>モク</t>
    </rPh>
    <rPh sb="4" eb="6">
      <t>ハンカク</t>
    </rPh>
    <rPh sb="7" eb="9">
      <t>ニュウリョク</t>
    </rPh>
    <phoneticPr fontId="1"/>
  </si>
  <si>
    <t>１ヶ月平均</t>
    <rPh sb="2" eb="3">
      <t>ゲツ</t>
    </rPh>
    <rPh sb="3" eb="5">
      <t>ヘイキン</t>
    </rPh>
    <phoneticPr fontId="1"/>
  </si>
  <si>
    <t>７割軽減</t>
    <rPh sb="1" eb="2">
      <t>ワリ</t>
    </rPh>
    <rPh sb="2" eb="4">
      <t>ケイゲン</t>
    </rPh>
    <phoneticPr fontId="1"/>
  </si>
  <si>
    <t>7割軽減</t>
    <rPh sb="1" eb="2">
      <t>ワリ</t>
    </rPh>
    <rPh sb="2" eb="4">
      <t>ケイゲン</t>
    </rPh>
    <phoneticPr fontId="1"/>
  </si>
  <si>
    <t>加入者６</t>
    <rPh sb="0" eb="3">
      <t>カニュウシャ</t>
    </rPh>
    <phoneticPr fontId="1"/>
  </si>
  <si>
    <t>2割軽減</t>
    <rPh sb="1" eb="2">
      <t>ワリ</t>
    </rPh>
    <rPh sb="2" eb="4">
      <t>ケイゲン</t>
    </rPh>
    <phoneticPr fontId="1"/>
  </si>
  <si>
    <t>加入者３</t>
    <rPh sb="0" eb="3">
      <t>カニュウシャ</t>
    </rPh>
    <phoneticPr fontId="1"/>
  </si>
  <si>
    <t>注意事項</t>
  </si>
  <si>
    <t>年金収入額</t>
    <rPh sb="0" eb="2">
      <t>ネンキン</t>
    </rPh>
    <rPh sb="2" eb="4">
      <t>シュウニュウ</t>
    </rPh>
    <rPh sb="4" eb="5">
      <t>ガク</t>
    </rPh>
    <phoneticPr fontId="1"/>
  </si>
  <si>
    <t>（４０～６４歳の加入者）</t>
    <rPh sb="6" eb="7">
      <t>サイ</t>
    </rPh>
    <rPh sb="8" eb="11">
      <t>カニュウシャ</t>
    </rPh>
    <phoneticPr fontId="1"/>
  </si>
  <si>
    <t>基礎控除後判定</t>
    <rPh sb="0" eb="5">
      <t>キソコウジョゴ</t>
    </rPh>
    <rPh sb="5" eb="7">
      <t>ハンテイ</t>
    </rPh>
    <phoneticPr fontId="1"/>
  </si>
  <si>
    <t>その他の所得③</t>
    <rPh sb="2" eb="3">
      <t>タ</t>
    </rPh>
    <rPh sb="4" eb="6">
      <t>ショトク</t>
    </rPh>
    <phoneticPr fontId="1"/>
  </si>
  <si>
    <t>所得割額</t>
    <rPh sb="0" eb="1">
      <t>トコロ</t>
    </rPh>
    <rPh sb="1" eb="2">
      <t>エ</t>
    </rPh>
    <rPh sb="2" eb="3">
      <t>ワリ</t>
    </rPh>
    <rPh sb="3" eb="4">
      <t>ガク</t>
    </rPh>
    <phoneticPr fontId="1"/>
  </si>
  <si>
    <t>加入者４</t>
    <rPh sb="0" eb="3">
      <t>カニュウシャ</t>
    </rPh>
    <phoneticPr fontId="1"/>
  </si>
  <si>
    <t>平等割額</t>
    <rPh sb="0" eb="1">
      <t>ヒラ</t>
    </rPh>
    <rPh sb="1" eb="2">
      <t>トウ</t>
    </rPh>
    <rPh sb="2" eb="3">
      <t>ワリ</t>
    </rPh>
    <rPh sb="3" eb="4">
      <t>ガク</t>
    </rPh>
    <phoneticPr fontId="1"/>
  </si>
  <si>
    <t>(社会保険等の加入者)</t>
    <rPh sb="1" eb="3">
      <t>シャカイ</t>
    </rPh>
    <rPh sb="3" eb="5">
      <t>ホケン</t>
    </rPh>
    <rPh sb="5" eb="6">
      <t>トウ</t>
    </rPh>
    <rPh sb="7" eb="9">
      <t>カニュウ</t>
    </rPh>
    <rPh sb="9" eb="10">
      <t>シャ</t>
    </rPh>
    <phoneticPr fontId="1"/>
  </si>
  <si>
    <t>支 援 金 分</t>
    <rPh sb="0" eb="1">
      <t>シ</t>
    </rPh>
    <rPh sb="2" eb="3">
      <t>エン</t>
    </rPh>
    <rPh sb="4" eb="5">
      <t>キン</t>
    </rPh>
    <rPh sb="6" eb="7">
      <t>ブン</t>
    </rPh>
    <phoneticPr fontId="1"/>
  </si>
  <si>
    <t>所得計(①+②+③)
軽減判定用所得計</t>
  </si>
  <si>
    <t>*</t>
  </si>
  <si>
    <r>
      <t>計算できるのは世帯主を含め</t>
    </r>
    <r>
      <rPr>
        <b/>
        <sz val="11"/>
        <color auto="1"/>
        <rFont val="ＭＳ Ｐ明朝"/>
      </rPr>
      <t>７人まで</t>
    </r>
    <r>
      <rPr>
        <sz val="11"/>
        <color auto="1"/>
        <rFont val="ＭＳ Ｐ明朝"/>
      </rPr>
      <t>です。</t>
    </r>
    <rPh sb="0" eb="2">
      <t>ケイサン</t>
    </rPh>
    <rPh sb="7" eb="10">
      <t>セタイヌシ</t>
    </rPh>
    <rPh sb="11" eb="12">
      <t>フク</t>
    </rPh>
    <rPh sb="14" eb="15">
      <t>ニン</t>
    </rPh>
    <phoneticPr fontId="1"/>
  </si>
  <si>
    <t>２割軽減</t>
    <rPh sb="1" eb="2">
      <t>ワリ</t>
    </rPh>
    <rPh sb="2" eb="4">
      <t>ケイゲン</t>
    </rPh>
    <phoneticPr fontId="1"/>
  </si>
  <si>
    <t>適用される軽減額</t>
    <rPh sb="0" eb="2">
      <t>テキヨウ</t>
    </rPh>
    <rPh sb="5" eb="7">
      <t>ケイゲン</t>
    </rPh>
    <rPh sb="7" eb="8">
      <t>ガク</t>
    </rPh>
    <phoneticPr fontId="1"/>
  </si>
  <si>
    <t>加入者２</t>
    <rPh sb="0" eb="3">
      <t>カニュウシャ</t>
    </rPh>
    <phoneticPr fontId="1"/>
  </si>
  <si>
    <t>加入者１</t>
    <rPh sb="0" eb="3">
      <t>カニュウシャ</t>
    </rPh>
    <phoneticPr fontId="1"/>
  </si>
  <si>
    <t>擬制世帯主</t>
    <rPh sb="0" eb="2">
      <t>ギセイ</t>
    </rPh>
    <rPh sb="2" eb="5">
      <t>セタイヌシ</t>
    </rPh>
    <phoneticPr fontId="1"/>
  </si>
  <si>
    <t>擬制世帯主数</t>
    <rPh sb="0" eb="2">
      <t>ギセイ</t>
    </rPh>
    <rPh sb="2" eb="5">
      <t>セタイヌシ</t>
    </rPh>
    <rPh sb="5" eb="6">
      <t>スウ</t>
    </rPh>
    <phoneticPr fontId="1"/>
  </si>
  <si>
    <t>軽 減 額</t>
    <rPh sb="0" eb="1">
      <t>ケイ</t>
    </rPh>
    <rPh sb="2" eb="3">
      <t>ゲン</t>
    </rPh>
    <rPh sb="4" eb="5">
      <t>ガク</t>
    </rPh>
    <phoneticPr fontId="1"/>
  </si>
  <si>
    <t>になります</t>
  </si>
  <si>
    <t>医療分・後期分</t>
    <rPh sb="0" eb="2">
      <t>イリョウ</t>
    </rPh>
    <rPh sb="2" eb="3">
      <t>ブン</t>
    </rPh>
    <phoneticPr fontId="1"/>
  </si>
  <si>
    <t>年　　間</t>
    <rPh sb="0" eb="1">
      <t>ネン</t>
    </rPh>
    <rPh sb="3" eb="4">
      <t>アイダ</t>
    </rPh>
    <phoneticPr fontId="1"/>
  </si>
  <si>
    <t>後期分軽減額</t>
    <rPh sb="3" eb="5">
      <t>ケイゲン</t>
    </rPh>
    <rPh sb="5" eb="6">
      <t>ガク</t>
    </rPh>
    <phoneticPr fontId="1"/>
  </si>
  <si>
    <t>後期分計</t>
    <rPh sb="3" eb="4">
      <t>ケイ</t>
    </rPh>
    <phoneticPr fontId="1"/>
  </si>
  <si>
    <t>後期分</t>
  </si>
  <si>
    <t>※前年の収入から諸経費を引いた後の金額です</t>
    <rPh sb="1" eb="2">
      <t>マエ</t>
    </rPh>
    <rPh sb="2" eb="3">
      <t>ネン</t>
    </rPh>
    <rPh sb="4" eb="6">
      <t>シュウニュウ</t>
    </rPh>
    <rPh sb="8" eb="9">
      <t>ショ</t>
    </rPh>
    <rPh sb="9" eb="10">
      <t>キョウ</t>
    </rPh>
    <rPh sb="10" eb="11">
      <t>ヒ</t>
    </rPh>
    <rPh sb="12" eb="13">
      <t>ヒ</t>
    </rPh>
    <rPh sb="15" eb="16">
      <t>ノチ</t>
    </rPh>
    <rPh sb="17" eb="19">
      <t>キンガク</t>
    </rPh>
    <phoneticPr fontId="1"/>
  </si>
  <si>
    <t>※実際の税額は､所得申告額（給与・年金支払報告書）等に基づいて計算されます。</t>
    <rPh sb="8" eb="10">
      <t>ショトク</t>
    </rPh>
    <rPh sb="14" eb="16">
      <t>キュウヨ</t>
    </rPh>
    <rPh sb="17" eb="19">
      <t>ネンキン</t>
    </rPh>
    <rPh sb="19" eb="21">
      <t>シハライ</t>
    </rPh>
    <rPh sb="21" eb="24">
      <t>ホウコクショ</t>
    </rPh>
    <rPh sb="25" eb="26">
      <t>トウ</t>
    </rPh>
    <phoneticPr fontId="1"/>
  </si>
  <si>
    <r>
      <t>（令和8年4月1日現在で</t>
    </r>
    <r>
      <rPr>
        <sz val="10"/>
        <color auto="1"/>
        <rFont val="ＭＳ Ｐ明朝"/>
      </rPr>
      <t>0～5歳の加入者）</t>
    </r>
    <rPh sb="1" eb="3">
      <t>レイワ</t>
    </rPh>
    <rPh sb="4" eb="5">
      <t>ネン</t>
    </rPh>
    <rPh sb="6" eb="7">
      <t>ガツ</t>
    </rPh>
    <rPh sb="8" eb="9">
      <t>ニチ</t>
    </rPh>
    <rPh sb="9" eb="11">
      <t>ゲンザイ</t>
    </rPh>
    <rPh sb="15" eb="16">
      <t>サイ</t>
    </rPh>
    <rPh sb="17" eb="20">
      <t>カニュウシャ</t>
    </rPh>
    <phoneticPr fontId="1"/>
  </si>
  <si>
    <t>加入者の年齢・所得状況などを入力してください。(収入がなくても年齢は必ず入力してください。）</t>
    <rPh sb="0" eb="3">
      <t>カニュウシャ</t>
    </rPh>
    <rPh sb="4" eb="6">
      <t>ネンレイ</t>
    </rPh>
    <rPh sb="7" eb="9">
      <t>ショトク</t>
    </rPh>
    <rPh sb="9" eb="11">
      <t>ジョウキョウ</t>
    </rPh>
    <rPh sb="14" eb="16">
      <t>ニュウリョク</t>
    </rPh>
    <phoneticPr fontId="1"/>
  </si>
  <si>
    <r>
      <t>国保に</t>
    </r>
    <r>
      <rPr>
        <b/>
        <sz val="11"/>
        <color indexed="60"/>
        <rFont val="ＭＳ Ｐゴシック"/>
      </rPr>
      <t>加入しない</t>
    </r>
    <r>
      <rPr>
        <b/>
        <sz val="11"/>
        <color auto="1"/>
        <rFont val="ＭＳ Ｐゴシック"/>
      </rPr>
      <t>世帯主</t>
    </r>
    <rPh sb="0" eb="2">
      <t>コクホ</t>
    </rPh>
    <rPh sb="3" eb="5">
      <t>カニュウ</t>
    </rPh>
    <rPh sb="8" eb="11">
      <t>セタイヌシ</t>
    </rPh>
    <phoneticPr fontId="1"/>
  </si>
  <si>
    <t>世帯主は、加入の有無にかかわらず、もれなく入力してください。</t>
    <rPh sb="0" eb="3">
      <t>セタイヌシ</t>
    </rPh>
    <rPh sb="5" eb="7">
      <t>カニュウ</t>
    </rPh>
    <rPh sb="8" eb="10">
      <t>ウム</t>
    </rPh>
    <rPh sb="21" eb="23">
      <t>ニュウリョク</t>
    </rPh>
    <phoneticPr fontId="1"/>
  </si>
  <si>
    <t>国民健康保険税は世帯の加入者分を合算して、世帯主に課税されます。</t>
    <rPh sb="0" eb="2">
      <t>コクミン</t>
    </rPh>
    <rPh sb="2" eb="4">
      <t>ケンコウ</t>
    </rPh>
    <rPh sb="4" eb="6">
      <t>ホケン</t>
    </rPh>
    <rPh sb="6" eb="7">
      <t>ゼイ</t>
    </rPh>
    <rPh sb="8" eb="10">
      <t>セタイ</t>
    </rPh>
    <rPh sb="11" eb="14">
      <t>カニュウシャ</t>
    </rPh>
    <rPh sb="14" eb="15">
      <t>ブン</t>
    </rPh>
    <rPh sb="16" eb="18">
      <t>ガッサン</t>
    </rPh>
    <rPh sb="21" eb="24">
      <t>セタイヌシ</t>
    </rPh>
    <rPh sb="25" eb="27">
      <t>カゼイ</t>
    </rPh>
    <phoneticPr fontId="1"/>
  </si>
  <si>
    <t>国民健康保険加入者</t>
    <rPh sb="0" eb="2">
      <t>コクミン</t>
    </rPh>
    <rPh sb="2" eb="4">
      <t>ケンコウ</t>
    </rPh>
    <rPh sb="4" eb="6">
      <t>ホケン</t>
    </rPh>
    <rPh sb="6" eb="8">
      <t>カニュウ</t>
    </rPh>
    <rPh sb="8" eb="9">
      <t>シャ</t>
    </rPh>
    <phoneticPr fontId="1"/>
  </si>
  <si>
    <r>
      <rPr>
        <sz val="11"/>
        <color auto="1"/>
        <rFont val="ＭＳ Ｐ明朝"/>
      </rPr>
      <t>ここでは、</t>
    </r>
    <r>
      <rPr>
        <b/>
        <sz val="11"/>
        <color auto="1"/>
        <rFont val="ＭＳ Ｐ明朝"/>
      </rPr>
      <t>加入者全員が１年間加入する</t>
    </r>
    <r>
      <rPr>
        <sz val="11"/>
        <color auto="1"/>
        <rFont val="ＭＳ Ｐ明朝"/>
      </rPr>
      <t>ものとして計算されます。</t>
    </r>
    <rPh sb="5" eb="8">
      <t>カニュウシャ</t>
    </rPh>
    <rPh sb="8" eb="10">
      <t>ゼンイン</t>
    </rPh>
    <rPh sb="12" eb="14">
      <t>ネンカン</t>
    </rPh>
    <rPh sb="14" eb="16">
      <t>カニュウ</t>
    </rPh>
    <rPh sb="23" eb="25">
      <t>ケイサン</t>
    </rPh>
    <phoneticPr fontId="1"/>
  </si>
  <si>
    <t>給与所得者等該当</t>
    <rPh sb="0" eb="2">
      <t>キュウヨ</t>
    </rPh>
    <rPh sb="2" eb="4">
      <t>ショトク</t>
    </rPh>
    <rPh sb="4" eb="5">
      <t>シャ</t>
    </rPh>
    <rPh sb="5" eb="6">
      <t>トウ</t>
    </rPh>
    <rPh sb="6" eb="8">
      <t>ガイトウ</t>
    </rPh>
    <phoneticPr fontId="1"/>
  </si>
  <si>
    <t>基礎控除額</t>
    <rPh sb="0" eb="2">
      <t>キソ</t>
    </rPh>
    <rPh sb="2" eb="4">
      <t>コウジョ</t>
    </rPh>
    <rPh sb="4" eb="5">
      <t>ガク</t>
    </rPh>
    <phoneticPr fontId="1"/>
  </si>
  <si>
    <t>給与所得判定
調整控除</t>
    <rPh sb="0" eb="2">
      <t>キュウヨ</t>
    </rPh>
    <rPh sb="2" eb="4">
      <t>ショトク</t>
    </rPh>
    <rPh sb="4" eb="6">
      <t>ハンテイ</t>
    </rPh>
    <rPh sb="7" eb="9">
      <t>チョウセイ</t>
    </rPh>
    <rPh sb="9" eb="11">
      <t>コウジョ</t>
    </rPh>
    <phoneticPr fontId="1"/>
  </si>
  <si>
    <t>赤字の所得などがある場合は保険税が正しく計算されないおそれがあります。</t>
    <rPh sb="10" eb="12">
      <t>バアイ</t>
    </rPh>
    <phoneticPr fontId="1"/>
  </si>
  <si>
    <t>専従者給与、介護・子育て世帯で850万を超える給与収入、譲渡所得の特別控除、雑損失の繰越控除、</t>
    <rPh sb="0" eb="3">
      <t>センジュウシャ</t>
    </rPh>
    <rPh sb="3" eb="5">
      <t>キュウヨ</t>
    </rPh>
    <rPh sb="6" eb="8">
      <t>カイゴ</t>
    </rPh>
    <rPh sb="9" eb="11">
      <t>コソダ</t>
    </rPh>
    <rPh sb="12" eb="14">
      <t>セタイ</t>
    </rPh>
    <rPh sb="18" eb="19">
      <t>マン</t>
    </rPh>
    <rPh sb="20" eb="21">
      <t>チョウ</t>
    </rPh>
    <rPh sb="23" eb="25">
      <t>キュウヨ</t>
    </rPh>
    <rPh sb="25" eb="27">
      <t>シュウニュウ</t>
    </rPh>
    <rPh sb="28" eb="30">
      <t>ジョウト</t>
    </rPh>
    <rPh sb="30" eb="32">
      <t>ショトク</t>
    </rPh>
    <rPh sb="33" eb="35">
      <t>トクベツ</t>
    </rPh>
    <rPh sb="35" eb="37">
      <t>コウジョ</t>
    </rPh>
    <rPh sb="38" eb="41">
      <t>ザッソンシツ</t>
    </rPh>
    <rPh sb="42" eb="44">
      <t>クリコシ</t>
    </rPh>
    <rPh sb="44" eb="46">
      <t>コウジョ</t>
    </rPh>
    <phoneticPr fontId="1"/>
  </si>
  <si>
    <t>この計算シートではあくまでも概算の見込額になります。実際の税額と異なる場合があります。</t>
    <rPh sb="2" eb="4">
      <t>ケイサン</t>
    </rPh>
    <rPh sb="14" eb="16">
      <t>ガイサン</t>
    </rPh>
    <rPh sb="17" eb="19">
      <t>ミコミ</t>
    </rPh>
    <rPh sb="19" eb="20">
      <t>ガク</t>
    </rPh>
    <rPh sb="26" eb="28">
      <t>ジッサイ</t>
    </rPh>
    <rPh sb="29" eb="31">
      <t>ゼイガク</t>
    </rPh>
    <rPh sb="32" eb="33">
      <t>コト</t>
    </rPh>
    <rPh sb="35" eb="37">
      <t>バアイ</t>
    </rPh>
    <phoneticPr fontId="1"/>
  </si>
  <si>
    <t>調整控除計算用</t>
    <rPh sb="0" eb="2">
      <t>チョウセイ</t>
    </rPh>
    <rPh sb="2" eb="4">
      <t>コウジョ</t>
    </rPh>
    <rPh sb="4" eb="7">
      <t>ケイサンヨウ</t>
    </rPh>
    <phoneticPr fontId="1"/>
  </si>
  <si>
    <t>給与所得①</t>
    <rPh sb="0" eb="2">
      <t>キュウヨ</t>
    </rPh>
    <rPh sb="2" eb="4">
      <t>ショトク</t>
    </rPh>
    <phoneticPr fontId="1"/>
  </si>
  <si>
    <t>年金所得判定</t>
    <rPh sb="0" eb="2">
      <t>ネンキン</t>
    </rPh>
    <rPh sb="2" eb="4">
      <t>ショトク</t>
    </rPh>
    <rPh sb="4" eb="6">
      <t>ハンテイ</t>
    </rPh>
    <phoneticPr fontId="1"/>
  </si>
  <si>
    <t>年金所得②
軽減用年金所得</t>
    <rPh sb="0" eb="2">
      <t>ネンキン</t>
    </rPh>
    <rPh sb="2" eb="4">
      <t>ショトク</t>
    </rPh>
    <rPh sb="6" eb="8">
      <t>ケイゲン</t>
    </rPh>
    <rPh sb="8" eb="9">
      <t>ヨウ</t>
    </rPh>
    <rPh sb="9" eb="11">
      <t>ネンキン</t>
    </rPh>
    <rPh sb="11" eb="13">
      <t>ショトク</t>
    </rPh>
    <phoneticPr fontId="1"/>
  </si>
  <si>
    <t>所得計(①+②+③)</t>
  </si>
  <si>
    <t>未就学児軽減</t>
    <rPh sb="0" eb="4">
      <t>ミシュウガクジ</t>
    </rPh>
    <rPh sb="4" eb="6">
      <t>ケイゲン</t>
    </rPh>
    <phoneticPr fontId="1"/>
  </si>
  <si>
    <t>５割軽減</t>
    <rPh sb="1" eb="4">
      <t>ワリケイゲン</t>
    </rPh>
    <phoneticPr fontId="1"/>
  </si>
  <si>
    <t>医療分</t>
    <rPh sb="0" eb="3">
      <t>イリョウブン</t>
    </rPh>
    <phoneticPr fontId="1"/>
  </si>
  <si>
    <t>後期分</t>
    <rPh sb="0" eb="2">
      <t>コウキ</t>
    </rPh>
    <rPh sb="2" eb="3">
      <t>ブン</t>
    </rPh>
    <phoneticPr fontId="1"/>
  </si>
  <si>
    <t>軽減なし</t>
    <rPh sb="0" eb="2">
      <t>ケイゲン</t>
    </rPh>
    <phoneticPr fontId="1"/>
  </si>
  <si>
    <t>適用される軽減額</t>
    <rPh sb="0" eb="2">
      <t>テキヨウ</t>
    </rPh>
    <rPh sb="5" eb="8">
      <t>ケイゲンガク</t>
    </rPh>
    <phoneticPr fontId="1"/>
  </si>
  <si>
    <t>世帯の課税所得額</t>
  </si>
  <si>
    <t>未就学児</t>
    <rPh sb="0" eb="4">
      <t>ミシュウガクジ</t>
    </rPh>
    <phoneticPr fontId="1"/>
  </si>
  <si>
    <t>未就学児人数</t>
    <rPh sb="0" eb="4">
      <t>ミシュウガクジ</t>
    </rPh>
    <rPh sb="4" eb="6">
      <t>ニンズウ</t>
    </rPh>
    <phoneticPr fontId="1"/>
  </si>
  <si>
    <t>合　計</t>
    <rPh sb="0" eb="1">
      <t>ゴウ</t>
    </rPh>
    <rPh sb="2" eb="3">
      <t>ケイ</t>
    </rPh>
    <phoneticPr fontId="1"/>
  </si>
  <si>
    <t xml:space="preserve">年齢 </t>
    <rPh sb="0" eb="2">
      <t>ネンレイ</t>
    </rPh>
    <phoneticPr fontId="1"/>
  </si>
  <si>
    <t>計</t>
  </si>
  <si>
    <t>うち未就学児人数</t>
    <rPh sb="2" eb="6">
      <t>ミシュウガクジ</t>
    </rPh>
    <rPh sb="6" eb="8">
      <t>ニンズウ</t>
    </rPh>
    <phoneticPr fontId="1"/>
  </si>
  <si>
    <t>5割軽減</t>
    <rPh sb="1" eb="4">
      <t>ワリケイゲン</t>
    </rPh>
    <phoneticPr fontId="1"/>
  </si>
  <si>
    <t>未就学児均等割</t>
    <rPh sb="0" eb="4">
      <t>ミシュウガクジ</t>
    </rPh>
    <rPh sb="4" eb="7">
      <t>キントウワ</t>
    </rPh>
    <phoneticPr fontId="1"/>
  </si>
  <si>
    <r>
      <rPr>
        <sz val="9"/>
        <color auto="1"/>
        <rFont val="ＭＳ Ｐ明朝"/>
      </rPr>
      <t>以下の項目に</t>
    </r>
    <r>
      <rPr>
        <b/>
        <sz val="9"/>
        <color auto="1"/>
        <rFont val="ＭＳ Ｐ明朝"/>
      </rPr>
      <t>半角数字</t>
    </r>
    <r>
      <rPr>
        <sz val="9"/>
        <color auto="1"/>
        <rFont val="ＭＳ Ｐ明朝"/>
      </rPr>
      <t>で入力してください。</t>
    </r>
    <rPh sb="0" eb="2">
      <t>イカ</t>
    </rPh>
    <rPh sb="3" eb="4">
      <t>コウ</t>
    </rPh>
    <rPh sb="4" eb="5">
      <t>モク</t>
    </rPh>
    <rPh sb="6" eb="8">
      <t>ハンカク</t>
    </rPh>
    <rPh sb="8" eb="10">
      <t>スウジ</t>
    </rPh>
    <rPh sb="11" eb="13">
      <t>ニュウリョク</t>
    </rPh>
    <phoneticPr fontId="1"/>
  </si>
  <si>
    <r>
      <t>※</t>
    </r>
    <r>
      <rPr>
        <b/>
        <sz val="8"/>
        <color indexed="60"/>
        <rFont val="ＭＳ Ｐ明朝"/>
      </rPr>
      <t>どちらかに</t>
    </r>
    <r>
      <rPr>
        <sz val="8"/>
        <color auto="1"/>
        <rFont val="ＭＳ Ｐ明朝"/>
      </rPr>
      <t>必ず入力してくだ
さい(軽減判定に必要です)</t>
    </r>
    <rPh sb="6" eb="7">
      <t>カナラ</t>
    </rPh>
    <rPh sb="8" eb="10">
      <t>ニュウリョク</t>
    </rPh>
    <rPh sb="18" eb="20">
      <t>ケイゲン</t>
    </rPh>
    <rPh sb="20" eb="22">
      <t>ハンテイ</t>
    </rPh>
    <rPh sb="23" eb="25">
      <t>ヒツヨウ</t>
    </rPh>
    <phoneticPr fontId="1"/>
  </si>
  <si>
    <t>子 ど も 分</t>
    <rPh sb="0" eb="1">
      <t>コ</t>
    </rPh>
    <rPh sb="6" eb="7">
      <t>ブン</t>
    </rPh>
    <phoneticPr fontId="1"/>
  </si>
  <si>
    <t>うち18歳未満人数</t>
    <rPh sb="4" eb="7">
      <t>サイミマン</t>
    </rPh>
    <rPh sb="7" eb="9">
      <t>ニンズウ</t>
    </rPh>
    <phoneticPr fontId="1"/>
  </si>
  <si>
    <t>子ども分計</t>
    <rPh sb="0" eb="1">
      <t>コ</t>
    </rPh>
    <rPh sb="3" eb="4">
      <t>ブン</t>
    </rPh>
    <rPh sb="4" eb="5">
      <t>ケイ</t>
    </rPh>
    <phoneticPr fontId="1"/>
  </si>
  <si>
    <t>子ども分軽減額</t>
    <rPh sb="0" eb="1">
      <t>コ</t>
    </rPh>
    <rPh sb="4" eb="7">
      <t>ケイゲ</t>
    </rPh>
    <phoneticPr fontId="1"/>
  </si>
  <si>
    <r>
      <t>国民健康保険税の最高限度額は、</t>
    </r>
    <r>
      <rPr>
        <b/>
        <sz val="11"/>
        <color rgb="FFFF0000"/>
        <rFont val="ＭＳ Ｐ明朝"/>
      </rPr>
      <t>113万円</t>
    </r>
    <r>
      <rPr>
        <sz val="11"/>
        <color rgb="FFFF0000"/>
        <rFont val="ＭＳ Ｐ明朝"/>
      </rPr>
      <t>（医療分67万円＋後期分26万円＋介護分17万円＋子ども分3万円）</t>
    </r>
    <r>
      <rPr>
        <sz val="11"/>
        <color auto="1"/>
        <rFont val="ＭＳ Ｐ明朝"/>
      </rPr>
      <t>です。</t>
    </r>
    <rPh sb="0" eb="2">
      <t>コクミン</t>
    </rPh>
    <rPh sb="2" eb="4">
      <t>ケンコウ</t>
    </rPh>
    <rPh sb="4" eb="6">
      <t>ホケン</t>
    </rPh>
    <rPh sb="6" eb="7">
      <t>ゼイ</t>
    </rPh>
    <rPh sb="7" eb="8">
      <t>コクゼイ</t>
    </rPh>
    <rPh sb="8" eb="10">
      <t>サイコウ</t>
    </rPh>
    <rPh sb="10" eb="12">
      <t>ゲンド</t>
    </rPh>
    <rPh sb="12" eb="13">
      <t>ガク</t>
    </rPh>
    <rPh sb="18" eb="20">
      <t>マンエン</t>
    </rPh>
    <rPh sb="21" eb="23">
      <t>イリョウ</t>
    </rPh>
    <rPh sb="23" eb="24">
      <t>ブン</t>
    </rPh>
    <rPh sb="26" eb="28">
      <t>マンエン</t>
    </rPh>
    <rPh sb="37" eb="39">
      <t>カイゴ</t>
    </rPh>
    <rPh sb="39" eb="40">
      <t>ブン</t>
    </rPh>
    <rPh sb="42" eb="44">
      <t>マンエン</t>
    </rPh>
    <rPh sb="45" eb="46">
      <t>コ</t>
    </rPh>
    <rPh sb="48" eb="49">
      <t>ブン</t>
    </rPh>
    <rPh sb="50" eb="52">
      <t>マンエン</t>
    </rPh>
    <phoneticPr fontId="1"/>
  </si>
  <si>
    <t>国民健康保険に加入した場合の令和８年度の年税額（概算）が計算できます。</t>
    <rPh sb="0" eb="2">
      <t>コクミン</t>
    </rPh>
    <rPh sb="2" eb="4">
      <t>ケンコウ</t>
    </rPh>
    <rPh sb="4" eb="6">
      <t>ホケン</t>
    </rPh>
    <rPh sb="7" eb="9">
      <t>カニュウ</t>
    </rPh>
    <rPh sb="11" eb="13">
      <t>バアイ</t>
    </rPh>
    <rPh sb="14" eb="15">
      <t>レイ</t>
    </rPh>
    <rPh sb="15" eb="16">
      <t>カズ</t>
    </rPh>
    <rPh sb="17" eb="19">
      <t>ネンド</t>
    </rPh>
    <rPh sb="20" eb="21">
      <t>ネン</t>
    </rPh>
    <rPh sb="21" eb="23">
      <t>ゼイガク</t>
    </rPh>
    <rPh sb="24" eb="26">
      <t>ガイサン</t>
    </rPh>
    <rPh sb="28" eb="30">
      <t>ケイサン</t>
    </rPh>
    <phoneticPr fontId="1"/>
  </si>
  <si>
    <t>18歳未満軽減</t>
    <rPh sb="2" eb="5">
      <t>サイミマン</t>
    </rPh>
    <rPh sb="5" eb="7">
      <t>ケイゲン</t>
    </rPh>
    <phoneticPr fontId="1"/>
  </si>
  <si>
    <t>子ども分</t>
    <rPh sb="0" eb="1">
      <t>コ</t>
    </rPh>
    <rPh sb="3" eb="4">
      <t>ブン</t>
    </rPh>
    <phoneticPr fontId="1"/>
  </si>
  <si>
    <t>子ども分</t>
    <rPh sb="0" eb="1">
      <t>コ</t>
    </rPh>
    <rPh sb="3" eb="4">
      <t>フン</t>
    </rPh>
    <phoneticPr fontId="1"/>
  </si>
  <si>
    <t>18歳未満均等割</t>
    <rPh sb="2" eb="5">
      <t>サイミマン</t>
    </rPh>
    <rPh sb="5" eb="8">
      <t>キントウワ</t>
    </rPh>
    <phoneticPr fontId="1"/>
  </si>
  <si>
    <t>18歳未満</t>
    <rPh sb="2" eb="5">
      <t>サイミマン</t>
    </rPh>
    <phoneticPr fontId="1"/>
  </si>
  <si>
    <t>18歳未満人数</t>
    <rPh sb="2" eb="5">
      <t>サイミマン</t>
    </rPh>
    <rPh sb="5" eb="7">
      <t>ニンズウ</t>
    </rPh>
    <phoneticPr fontId="1"/>
  </si>
  <si>
    <t>（令和8年4月1日現在で0～17歳の加入者）</t>
    <rPh sb="1" eb="3">
      <t>レイワ</t>
    </rPh>
    <rPh sb="4" eb="5">
      <t>ネン</t>
    </rPh>
    <rPh sb="6" eb="7">
      <t>ガツ</t>
    </rPh>
    <rPh sb="8" eb="9">
      <t>ニチ</t>
    </rPh>
    <rPh sb="9" eb="11">
      <t>ゲンザイ</t>
    </rPh>
    <rPh sb="16" eb="17">
      <t>サイ</t>
    </rPh>
    <rPh sb="18" eb="21">
      <t>カニュウシャ</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</si>
</sst>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quot;△ &quot;#,##0"/>
    <numFmt numFmtId="178" formatCode="0.0%"/>
    <numFmt numFmtId="179" formatCode="#,##0.0;[Red]\-#,##0.0"/>
  </numFmts>
  <fonts count="19">
    <font>
      <sz val="11"/>
      <color auto="1"/>
      <name val="ＭＳ Ｐゴシック"/>
      <family val="3"/>
    </font>
    <font>
      <sz val="6"/>
      <color auto="1"/>
      <name val="ＭＳ Ｐゴシック"/>
      <family val="3"/>
    </font>
    <font>
      <sz val="14"/>
      <color auto="1"/>
      <name val="ＭＳ Ｐゴシック"/>
      <family val="3"/>
    </font>
    <font>
      <b/>
      <sz val="22"/>
      <color rgb="FFFF0000"/>
      <name val="HGP創英角ﾎﾟｯﾌﾟ体"/>
      <family val="3"/>
    </font>
    <font>
      <sz val="11"/>
      <color auto="1"/>
      <name val="ＭＳ Ｐ明朝"/>
      <family val="1"/>
    </font>
    <font>
      <sz val="9"/>
      <color auto="1"/>
      <name val="ＭＳ Ｐ明朝"/>
      <family val="1"/>
    </font>
    <font>
      <sz val="8"/>
      <color auto="1"/>
      <name val="ＭＳ Ｐ明朝"/>
      <family val="1"/>
    </font>
    <font>
      <sz val="10"/>
      <color auto="1"/>
      <name val="ＭＳ Ｐゴシック"/>
      <family val="3"/>
    </font>
    <font>
      <b/>
      <sz val="11"/>
      <color auto="1"/>
      <name val="ＭＳ Ｐ明朝"/>
      <family val="1"/>
    </font>
    <font>
      <u/>
      <sz val="11"/>
      <color rgb="FFFF0000"/>
      <name val="ＭＳ Ｐ明朝"/>
      <family val="1"/>
    </font>
    <font>
      <b/>
      <sz val="11"/>
      <color auto="1"/>
      <name val="ＭＳ Ｐゴシック"/>
      <family val="3"/>
    </font>
    <font>
      <b/>
      <sz val="10"/>
      <color auto="1"/>
      <name val="ＭＳ Ｐゴシック"/>
      <family val="3"/>
    </font>
    <font>
      <sz val="14"/>
      <color indexed="12"/>
      <name val="ＭＳ Ｐゴシック"/>
      <family val="3"/>
    </font>
    <font>
      <sz val="18"/>
      <color auto="1"/>
      <name val="ＭＳ Ｐ明朝"/>
      <family val="1"/>
    </font>
    <font>
      <sz val="10"/>
      <color auto="1"/>
      <name val="ＭＳ Ｐ明朝"/>
      <family val="1"/>
    </font>
    <font>
      <sz val="11"/>
      <color auto="1"/>
      <name val="ＭＳ Ｐゴシック"/>
      <family val="3"/>
    </font>
    <font>
      <u/>
      <sz val="11"/>
      <color indexed="12"/>
      <name val="ＭＳ Ｐゴシック"/>
      <family val="3"/>
    </font>
    <font>
      <sz val="11"/>
      <color rgb="FFFF0000"/>
      <name val="ＭＳ Ｐゴシック"/>
      <family val="3"/>
    </font>
    <font>
      <sz val="9"/>
      <color auto="1"/>
      <name val="ＭＳ Ｐゴシック"/>
      <family val="3"/>
    </font>
  </fonts>
  <fills count="8">
    <fill>
      <patternFill patternType="none"/>
    </fill>
    <fill>
      <patternFill patternType="gray125"/>
    </fill>
    <fill>
      <patternFill patternType="solid">
        <fgColor theme="8" tint="0.6"/>
        <bgColor indexed="64"/>
      </patternFill>
    </fill>
    <fill>
      <patternFill patternType="solid">
        <fgColor theme="9" tint="0.4"/>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61">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bottom style="hair">
        <color indexed="64"/>
      </bottom>
      <diagonal/>
    </border>
    <border>
      <left style="double">
        <color indexed="64"/>
      </left>
      <right/>
      <top style="hair">
        <color indexed="64"/>
      </top>
      <bottom/>
      <diagonal/>
    </border>
    <border>
      <left/>
      <right/>
      <top style="double">
        <color indexed="64"/>
      </top>
      <bottom/>
      <diagonal/>
    </border>
    <border>
      <left/>
      <right/>
      <top/>
      <bottom style="double">
        <color indexed="64"/>
      </bottom>
      <diagonal/>
    </border>
    <border>
      <left/>
      <right/>
      <top/>
      <bottom style="hair">
        <color indexed="64"/>
      </bottom>
      <diagonal/>
    </border>
    <border>
      <left/>
      <right/>
      <top style="hair">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hair">
        <color indexed="64"/>
      </bottom>
      <diagonal/>
    </border>
    <border>
      <left/>
      <right style="double">
        <color indexed="64"/>
      </right>
      <top style="hair">
        <color indexed="64"/>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8"/>
      </left>
      <right/>
      <top style="double">
        <color indexed="8"/>
      </top>
      <bottom style="double">
        <color indexed="8"/>
      </bottom>
      <diagonal/>
    </border>
    <border>
      <left style="double">
        <color indexed="8"/>
      </left>
      <right/>
      <top style="double">
        <color indexed="8"/>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8"/>
      </top>
      <bottom style="double">
        <color indexed="8"/>
      </bottom>
      <diagonal/>
    </border>
    <border>
      <left/>
      <right/>
      <top style="double">
        <color indexed="8"/>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double">
        <color indexed="64"/>
      </right>
      <top style="hair">
        <color indexed="64"/>
      </top>
      <bottom/>
      <diagonal/>
    </border>
    <border>
      <left style="thin">
        <color indexed="64"/>
      </left>
      <right style="double">
        <color indexed="64"/>
      </right>
      <top style="double">
        <color indexed="64"/>
      </top>
      <bottom style="double">
        <color indexed="64"/>
      </bottom>
      <diagonal/>
    </border>
    <border>
      <left/>
      <right/>
      <top style="double">
        <color indexed="8"/>
      </top>
      <bottom/>
      <diagonal/>
    </border>
    <border>
      <left/>
      <right style="double">
        <color indexed="8"/>
      </right>
      <top style="double">
        <color indexed="8"/>
      </top>
      <bottom style="double">
        <color indexed="8"/>
      </bottom>
      <diagonal/>
    </border>
    <border>
      <left/>
      <right style="double">
        <color indexed="64"/>
      </right>
      <top style="double">
        <color indexed="8"/>
      </top>
      <bottom/>
      <diagonal/>
    </border>
    <border>
      <left style="double">
        <color indexed="8"/>
      </left>
      <right style="double">
        <color indexed="8"/>
      </right>
      <top style="double">
        <color indexed="8"/>
      </top>
      <bottom style="double">
        <color indexed="8"/>
      </bottom>
      <diagonal/>
    </border>
    <border>
      <left style="double">
        <color indexed="64"/>
      </left>
      <right/>
      <top style="double">
        <color indexed="8"/>
      </top>
      <bottom style="double">
        <color indexed="64"/>
      </bottom>
      <diagonal/>
    </border>
    <border>
      <left/>
      <right style="double">
        <color indexed="64"/>
      </right>
      <top style="double">
        <color indexed="8"/>
      </top>
      <bottom style="double">
        <color indexed="64"/>
      </bottom>
      <diagonal/>
    </border>
    <border>
      <left style="double">
        <color indexed="64"/>
      </left>
      <right style="double">
        <color indexed="8"/>
      </right>
      <top style="double">
        <color indexed="8"/>
      </top>
      <bottom style="double">
        <color indexed="64"/>
      </bottom>
      <diagonal/>
    </border>
    <border>
      <left/>
      <right style="double">
        <color indexed="8"/>
      </right>
      <top style="double">
        <color indexed="8"/>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auto="1"/>
      </right>
      <top/>
      <bottom/>
      <diagonal/>
    </border>
  </borders>
  <cellStyleXfs count="4">
    <xf numFmtId="0" fontId="0" fillId="0" borderId="0"/>
    <xf numFmtId="38" fontId="15" fillId="0" borderId="0" applyFont="0" applyFill="0" applyBorder="0" applyAlignment="0" applyProtection="0"/>
    <xf numFmtId="0" fontId="16" fillId="0" borderId="0" applyNumberFormat="0" applyFill="0" applyBorder="0" applyAlignment="0" applyProtection="0">
      <alignment vertical="top"/>
      <protection locked="0"/>
    </xf>
    <xf numFmtId="9" fontId="15" fillId="0" borderId="0" applyFont="0" applyFill="0" applyBorder="0" applyAlignment="0" applyProtection="0"/>
  </cellStyleXfs>
  <cellXfs count="254">
    <xf numFmtId="0" fontId="0" fillId="0" borderId="0" xfId="0"/>
    <xf numFmtId="0" fontId="0" fillId="0" borderId="0" xfId="0" applyProtection="1"/>
    <xf numFmtId="0" fontId="2" fillId="0" borderId="0" xfId="0" applyFont="1" applyProtection="1"/>
    <xf numFmtId="0" fontId="3" fillId="0" borderId="0" xfId="0" applyFont="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center" vertical="top"/>
    </xf>
    <xf numFmtId="0" fontId="4" fillId="0" borderId="0" xfId="0" applyFont="1" applyAlignment="1" applyProtection="1">
      <alignment horizontal="right"/>
    </xf>
    <xf numFmtId="0" fontId="5" fillId="0" borderId="0" xfId="0" applyFont="1" applyProtection="1"/>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shrinkToFit="1"/>
    </xf>
    <xf numFmtId="0" fontId="4" fillId="0" borderId="2"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0" fillId="0" borderId="1"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wrapText="1"/>
    </xf>
    <xf numFmtId="0" fontId="4" fillId="0" borderId="0" xfId="0" applyFont="1" applyProtection="1"/>
    <xf numFmtId="0" fontId="8" fillId="0" borderId="0" xfId="0" applyFont="1" applyProtection="1"/>
    <xf numFmtId="0" fontId="9" fillId="0" borderId="0" xfId="0" applyFont="1" applyProtection="1"/>
    <xf numFmtId="0" fontId="4" fillId="0" borderId="0" xfId="0" applyFont="1" applyAlignment="1" applyProtection="1"/>
    <xf numFmtId="0" fontId="4" fillId="0" borderId="0" xfId="0" applyFont="1"/>
    <xf numFmtId="0" fontId="4" fillId="0" borderId="0" xfId="0" applyFont="1" applyFill="1" applyBorder="1" applyProtection="1"/>
    <xf numFmtId="0" fontId="4" fillId="0" borderId="6"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shrinkToFit="1"/>
    </xf>
    <xf numFmtId="0" fontId="4" fillId="0" borderId="0"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0" fillId="0" borderId="6"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wrapText="1"/>
    </xf>
    <xf numFmtId="0" fontId="12" fillId="0" borderId="0" xfId="0" applyFont="1" applyProtection="1"/>
    <xf numFmtId="0" fontId="13" fillId="0" borderId="0" xfId="0" applyFont="1" applyProtection="1"/>
    <xf numFmtId="0" fontId="4" fillId="0" borderId="0" xfId="0" applyFont="1" applyAlignment="1" applyProtection="1">
      <alignment vertical="center" wrapText="1"/>
    </xf>
    <xf numFmtId="0" fontId="4" fillId="0" borderId="0" xfId="0" applyFont="1" applyAlignment="1" applyProtection="1">
      <alignment vertical="center"/>
    </xf>
    <xf numFmtId="0" fontId="14" fillId="0" borderId="0" xfId="0" applyFont="1" applyAlignment="1" applyProtection="1">
      <alignment vertical="top"/>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0" fillId="0" borderId="13" xfId="0" applyFont="1" applyBorder="1" applyAlignment="1" applyProtection="1">
      <alignment horizontal="center" vertical="center" shrinkToFit="1"/>
    </xf>
    <xf numFmtId="0" fontId="4" fillId="0" borderId="1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10" fillId="0" borderId="10"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wrapText="1"/>
    </xf>
    <xf numFmtId="0" fontId="14" fillId="0" borderId="0" xfId="0" applyFont="1" applyAlignment="1" applyProtection="1">
      <alignment vertical="center"/>
    </xf>
    <xf numFmtId="0" fontId="4" fillId="0" borderId="1" xfId="0" applyFont="1" applyBorder="1" applyAlignment="1" applyProtection="1">
      <alignment horizontal="center" vertical="center" wrapText="1" shrinkToFit="1"/>
    </xf>
    <xf numFmtId="0" fontId="6" fillId="0" borderId="2" xfId="0" applyFont="1" applyBorder="1" applyAlignment="1" applyProtection="1">
      <alignment vertical="top" wrapText="1"/>
    </xf>
    <xf numFmtId="0" fontId="6" fillId="0" borderId="3" xfId="0" applyFont="1" applyBorder="1" applyAlignment="1" applyProtection="1">
      <alignment vertical="top" wrapText="1"/>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5" fillId="0" borderId="19"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alignment horizontal="center" vertical="center"/>
    </xf>
    <xf numFmtId="0" fontId="6" fillId="0" borderId="0" xfId="0" applyFont="1" applyBorder="1" applyAlignment="1" applyProtection="1">
      <alignment vertical="top" wrapText="1"/>
    </xf>
    <xf numFmtId="0" fontId="6" fillId="0" borderId="7" xfId="0" applyFont="1" applyBorder="1" applyAlignment="1" applyProtection="1">
      <alignment vertical="top" wrapText="1"/>
    </xf>
    <xf numFmtId="0" fontId="4" fillId="0" borderId="21" xfId="0" applyFont="1" applyBorder="1" applyAlignment="1" applyProtection="1">
      <alignment horizontal="center" vertical="center"/>
    </xf>
    <xf numFmtId="0" fontId="6" fillId="0" borderId="11" xfId="0" applyFont="1" applyBorder="1" applyAlignment="1" applyProtection="1">
      <alignment vertical="top" wrapText="1"/>
    </xf>
    <xf numFmtId="0" fontId="6" fillId="0" borderId="12" xfId="0" applyFont="1" applyBorder="1" applyAlignment="1" applyProtection="1">
      <alignment vertical="top" wrapText="1"/>
    </xf>
    <xf numFmtId="0" fontId="4" fillId="0" borderId="15"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22"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38" fontId="4" fillId="2" borderId="1" xfId="1" applyFont="1" applyFill="1" applyBorder="1" applyAlignment="1" applyProtection="1">
      <alignment horizontal="right" vertical="center"/>
      <protection locked="0"/>
    </xf>
    <xf numFmtId="38" fontId="4" fillId="2" borderId="4" xfId="1" applyFont="1" applyFill="1" applyBorder="1" applyAlignment="1" applyProtection="1">
      <alignment horizontal="right" vertical="center"/>
      <protection locked="0"/>
    </xf>
    <xf numFmtId="38" fontId="4" fillId="2" borderId="5" xfId="1" applyFont="1" applyFill="1" applyBorder="1" applyAlignment="1" applyProtection="1">
      <alignment horizontal="right" vertical="center"/>
      <protection locked="0"/>
    </xf>
    <xf numFmtId="38" fontId="4" fillId="2" borderId="2" xfId="1" applyFont="1" applyFill="1" applyBorder="1" applyAlignment="1" applyProtection="1">
      <alignment horizontal="right" vertical="center"/>
      <protection locked="0"/>
    </xf>
    <xf numFmtId="38" fontId="4" fillId="2" borderId="3" xfId="1" applyFont="1" applyFill="1" applyBorder="1" applyAlignment="1" applyProtection="1">
      <alignment horizontal="right" vertical="center"/>
      <protection locked="0"/>
    </xf>
    <xf numFmtId="38" fontId="4" fillId="3" borderId="2" xfId="1" applyFont="1" applyFill="1" applyBorder="1" applyAlignment="1" applyProtection="1">
      <alignment horizontal="right" vertical="center"/>
      <protection locked="0"/>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shrinkToFit="1"/>
    </xf>
    <xf numFmtId="0" fontId="4" fillId="0" borderId="20" xfId="0" applyFont="1" applyFill="1" applyBorder="1" applyAlignment="1" applyProtection="1">
      <alignment horizontal="center" vertical="center" shrinkToFit="1"/>
    </xf>
    <xf numFmtId="0" fontId="4" fillId="0" borderId="25" xfId="0" applyFont="1" applyBorder="1" applyAlignment="1" applyProtection="1">
      <alignment horizontal="center" vertical="center"/>
    </xf>
    <xf numFmtId="176" fontId="4" fillId="0" borderId="20" xfId="0" applyNumberFormat="1" applyFont="1" applyBorder="1" applyAlignment="1" applyProtection="1">
      <alignment horizontal="right" vertical="center"/>
    </xf>
    <xf numFmtId="176" fontId="4" fillId="0" borderId="22" xfId="0" applyNumberFormat="1" applyFont="1" applyBorder="1" applyAlignment="1" applyProtection="1">
      <alignment horizontal="right" vertical="center"/>
    </xf>
    <xf numFmtId="176" fontId="4" fillId="0" borderId="19" xfId="0" applyNumberFormat="1" applyFont="1" applyBorder="1" applyAlignment="1" applyProtection="1">
      <alignment horizontal="right" vertical="center"/>
    </xf>
    <xf numFmtId="176" fontId="4" fillId="0" borderId="0" xfId="0" applyNumberFormat="1"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6"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38" fontId="4" fillId="2" borderId="6" xfId="1" applyFont="1" applyFill="1" applyBorder="1" applyAlignment="1" applyProtection="1">
      <alignment horizontal="right" vertical="center"/>
      <protection locked="0"/>
    </xf>
    <xf numFmtId="38" fontId="4" fillId="2" borderId="8" xfId="1" applyFont="1" applyFill="1" applyBorder="1" applyAlignment="1" applyProtection="1">
      <alignment horizontal="right" vertical="center"/>
      <protection locked="0"/>
    </xf>
    <xf numFmtId="38" fontId="4" fillId="2" borderId="9" xfId="1" applyFont="1" applyFill="1" applyBorder="1" applyAlignment="1" applyProtection="1">
      <alignment horizontal="right" vertical="center"/>
      <protection locked="0"/>
    </xf>
    <xf numFmtId="38" fontId="4" fillId="2" borderId="0" xfId="1" applyFont="1" applyFill="1" applyBorder="1" applyAlignment="1" applyProtection="1">
      <alignment horizontal="right" vertical="center"/>
      <protection locked="0"/>
    </xf>
    <xf numFmtId="38" fontId="4" fillId="2" borderId="7" xfId="1" applyFont="1" applyFill="1" applyBorder="1" applyAlignment="1" applyProtection="1">
      <alignment horizontal="right" vertical="center"/>
      <protection locked="0"/>
    </xf>
    <xf numFmtId="38" fontId="4" fillId="3" borderId="0" xfId="1" applyFont="1" applyFill="1" applyBorder="1" applyAlignment="1" applyProtection="1">
      <alignment horizontal="right" vertical="center"/>
      <protection locked="0"/>
    </xf>
    <xf numFmtId="0" fontId="4" fillId="0" borderId="26" xfId="0" applyFont="1" applyBorder="1" applyAlignment="1" applyProtection="1">
      <alignment horizontal="center" vertical="center"/>
    </xf>
    <xf numFmtId="0" fontId="4" fillId="0" borderId="27" xfId="0" applyFont="1" applyBorder="1" applyAlignment="1" applyProtection="1">
      <alignment horizontal="center" vertical="center" shrinkToFit="1"/>
    </xf>
    <xf numFmtId="0" fontId="4" fillId="0" borderId="21" xfId="0" applyFont="1" applyFill="1" applyBorder="1" applyAlignment="1" applyProtection="1">
      <alignment horizontal="center" vertical="center" shrinkToFit="1"/>
    </xf>
    <xf numFmtId="0" fontId="4" fillId="0" borderId="28" xfId="0" applyFont="1" applyBorder="1" applyAlignment="1" applyProtection="1">
      <alignment horizontal="center" vertical="center"/>
    </xf>
    <xf numFmtId="176" fontId="4" fillId="0" borderId="21" xfId="0" applyNumberFormat="1" applyFont="1" applyBorder="1" applyAlignment="1" applyProtection="1">
      <alignment horizontal="right" vertical="center"/>
    </xf>
    <xf numFmtId="176" fontId="4" fillId="0" borderId="0" xfId="0" applyNumberFormat="1" applyFont="1" applyBorder="1" applyAlignment="1" applyProtection="1">
      <alignment vertical="center"/>
    </xf>
    <xf numFmtId="38" fontId="4" fillId="2" borderId="10" xfId="1" applyFont="1" applyFill="1" applyBorder="1" applyAlignment="1" applyProtection="1">
      <alignment horizontal="right" vertical="center"/>
      <protection locked="0"/>
    </xf>
    <xf numFmtId="38" fontId="4" fillId="2" borderId="13" xfId="1" applyFont="1" applyFill="1" applyBorder="1" applyAlignment="1" applyProtection="1">
      <alignment horizontal="right" vertical="center"/>
      <protection locked="0"/>
    </xf>
    <xf numFmtId="38" fontId="4" fillId="2" borderId="14" xfId="1" applyFont="1" applyFill="1" applyBorder="1" applyAlignment="1" applyProtection="1">
      <alignment horizontal="right" vertical="center"/>
      <protection locked="0"/>
    </xf>
    <xf numFmtId="38" fontId="4" fillId="2" borderId="11" xfId="1" applyFont="1" applyFill="1" applyBorder="1" applyAlignment="1" applyProtection="1">
      <alignment horizontal="right" vertical="center"/>
      <protection locked="0"/>
    </xf>
    <xf numFmtId="38" fontId="4" fillId="2" borderId="12" xfId="1" applyFont="1" applyFill="1" applyBorder="1" applyAlignment="1" applyProtection="1">
      <alignment horizontal="right" vertical="center"/>
      <protection locked="0"/>
    </xf>
    <xf numFmtId="38" fontId="4" fillId="3" borderId="11" xfId="1" applyFont="1" applyFill="1" applyBorder="1" applyAlignment="1" applyProtection="1">
      <alignment horizontal="right" vertical="center"/>
      <protection locked="0"/>
    </xf>
    <xf numFmtId="176" fontId="4" fillId="0" borderId="20" xfId="0" applyNumberFormat="1" applyFont="1" applyBorder="1" applyAlignment="1" applyProtection="1">
      <alignment vertical="center"/>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38" fontId="4" fillId="0" borderId="15" xfId="1" applyFont="1" applyBorder="1" applyAlignment="1" applyProtection="1">
      <alignment horizontal="center" vertical="center"/>
    </xf>
    <xf numFmtId="38" fontId="4" fillId="0" borderId="16" xfId="1" applyFont="1" applyBorder="1" applyAlignment="1" applyProtection="1">
      <alignment horizontal="center" vertical="center"/>
    </xf>
    <xf numFmtId="38" fontId="4" fillId="0" borderId="17" xfId="1" applyFont="1" applyBorder="1" applyAlignment="1" applyProtection="1">
      <alignment horizontal="center" vertical="center"/>
    </xf>
    <xf numFmtId="38" fontId="4" fillId="0" borderId="18" xfId="1" applyFont="1" applyBorder="1" applyAlignment="1" applyProtection="1">
      <alignment horizontal="center" vertical="center"/>
    </xf>
    <xf numFmtId="38" fontId="4" fillId="0" borderId="29" xfId="1" applyFont="1" applyBorder="1" applyAlignment="1" applyProtection="1">
      <alignment horizontal="center" vertical="center"/>
    </xf>
    <xf numFmtId="0" fontId="4" fillId="0" borderId="30" xfId="0" applyFont="1" applyBorder="1" applyAlignment="1" applyProtection="1">
      <alignment horizontal="center" vertical="center"/>
    </xf>
    <xf numFmtId="38" fontId="4" fillId="0" borderId="19" xfId="1" applyFont="1" applyBorder="1" applyAlignment="1" applyProtection="1">
      <alignment horizontal="center" vertical="center"/>
    </xf>
    <xf numFmtId="0" fontId="4" fillId="0" borderId="21" xfId="0" applyFont="1" applyBorder="1" applyAlignment="1" applyProtection="1">
      <alignment vertical="center"/>
    </xf>
    <xf numFmtId="38" fontId="4" fillId="2" borderId="15" xfId="1" applyFont="1" applyFill="1" applyBorder="1" applyAlignment="1" applyProtection="1">
      <alignment horizontal="right" vertical="center"/>
      <protection locked="0"/>
    </xf>
    <xf numFmtId="38" fontId="4" fillId="2" borderId="16" xfId="1" applyFont="1" applyFill="1" applyBorder="1" applyAlignment="1" applyProtection="1">
      <protection locked="0"/>
    </xf>
    <xf numFmtId="38" fontId="4" fillId="2" borderId="16" xfId="1" applyFont="1" applyFill="1" applyBorder="1" applyAlignment="1" applyProtection="1">
      <alignment horizontal="right" vertical="center"/>
      <protection locked="0"/>
    </xf>
    <xf numFmtId="38" fontId="4" fillId="2" borderId="17" xfId="1" applyFont="1" applyFill="1" applyBorder="1" applyAlignment="1" applyProtection="1">
      <alignment horizontal="right" vertical="center"/>
      <protection locked="0"/>
    </xf>
    <xf numFmtId="38" fontId="4" fillId="2" borderId="18" xfId="1" applyFont="1" applyFill="1" applyBorder="1" applyAlignment="1" applyProtection="1">
      <protection locked="0"/>
    </xf>
    <xf numFmtId="38" fontId="4" fillId="3" borderId="17" xfId="1" applyFont="1" applyFill="1" applyBorder="1" applyAlignment="1" applyProtection="1">
      <alignment horizontal="right" vertical="center"/>
      <protection locked="0"/>
    </xf>
    <xf numFmtId="38" fontId="4" fillId="3" borderId="29" xfId="1" applyFont="1" applyFill="1" applyBorder="1" applyAlignment="1" applyProtection="1">
      <protection locked="0"/>
    </xf>
    <xf numFmtId="0" fontId="4" fillId="0" borderId="31" xfId="0" applyFont="1" applyBorder="1" applyAlignment="1" applyProtection="1">
      <alignment horizontal="center" vertical="center" shrinkToFit="1"/>
    </xf>
    <xf numFmtId="176" fontId="4" fillId="0" borderId="25" xfId="0" applyNumberFormat="1" applyFont="1" applyBorder="1" applyAlignment="1" applyProtection="1">
      <alignment horizontal="right" vertical="center"/>
    </xf>
    <xf numFmtId="38" fontId="4" fillId="2" borderId="15" xfId="1" applyFont="1" applyFill="1" applyBorder="1" applyAlignment="1" applyProtection="1">
      <protection locked="0"/>
    </xf>
    <xf numFmtId="38" fontId="4" fillId="2" borderId="17" xfId="1" applyFont="1" applyFill="1" applyBorder="1" applyAlignment="1" applyProtection="1">
      <protection locked="0"/>
    </xf>
    <xf numFmtId="38" fontId="4" fillId="3" borderId="17" xfId="1" applyFont="1" applyFill="1" applyBorder="1" applyAlignment="1" applyProtection="1">
      <protection locked="0"/>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shrinkToFit="1"/>
    </xf>
    <xf numFmtId="0" fontId="4" fillId="0" borderId="22" xfId="0" applyFont="1" applyFill="1" applyBorder="1" applyAlignment="1" applyProtection="1">
      <alignment horizontal="center" vertical="center" shrinkToFit="1"/>
    </xf>
    <xf numFmtId="176" fontId="4" fillId="0" borderId="28" xfId="0" applyNumberFormat="1" applyFont="1" applyBorder="1" applyAlignment="1" applyProtection="1">
      <alignment horizontal="right" vertical="center"/>
    </xf>
    <xf numFmtId="0" fontId="4" fillId="0" borderId="22" xfId="0" applyFont="1" applyBorder="1" applyAlignment="1" applyProtection="1">
      <alignment vertical="center"/>
    </xf>
    <xf numFmtId="0" fontId="4" fillId="0" borderId="34" xfId="0" applyFont="1" applyBorder="1" applyAlignment="1" applyProtection="1">
      <alignment horizontal="right" vertical="center"/>
    </xf>
    <xf numFmtId="0" fontId="4" fillId="0" borderId="35" xfId="0" applyNumberFormat="1" applyFont="1" applyBorder="1" applyAlignment="1" applyProtection="1">
      <alignment horizontal="right" vertical="center"/>
    </xf>
    <xf numFmtId="0" fontId="4" fillId="0" borderId="20" xfId="0" applyNumberFormat="1" applyFont="1" applyFill="1" applyBorder="1" applyAlignment="1" applyProtection="1">
      <alignment horizontal="right" vertical="center"/>
    </xf>
    <xf numFmtId="0" fontId="4" fillId="0" borderId="19" xfId="0" applyFont="1" applyBorder="1" applyAlignment="1" applyProtection="1">
      <alignment horizontal="center"/>
    </xf>
    <xf numFmtId="0" fontId="4" fillId="0" borderId="36" xfId="0" applyNumberFormat="1" applyFont="1" applyBorder="1" applyAlignment="1" applyProtection="1">
      <alignment horizontal="right" vertical="center"/>
    </xf>
    <xf numFmtId="0" fontId="4" fillId="0" borderId="22" xfId="0" applyNumberFormat="1" applyFont="1" applyFill="1" applyBorder="1" applyAlignment="1" applyProtection="1">
      <alignment horizontal="right" vertical="center"/>
    </xf>
    <xf numFmtId="176" fontId="4" fillId="0" borderId="30" xfId="0" applyNumberFormat="1" applyFont="1" applyBorder="1" applyAlignment="1" applyProtection="1">
      <alignment horizontal="right" vertical="center"/>
    </xf>
    <xf numFmtId="0" fontId="4" fillId="0" borderId="34"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38" xfId="0" applyFont="1" applyFill="1" applyBorder="1" applyAlignment="1" applyProtection="1">
      <alignment horizontal="center" vertical="center"/>
    </xf>
    <xf numFmtId="38" fontId="4" fillId="3" borderId="18" xfId="1" applyFont="1" applyFill="1" applyBorder="1" applyAlignment="1" applyProtection="1">
      <protection locked="0"/>
    </xf>
    <xf numFmtId="0" fontId="14" fillId="0" borderId="0" xfId="0" applyFont="1" applyProtection="1"/>
    <xf numFmtId="177" fontId="4" fillId="0" borderId="19" xfId="1" applyNumberFormat="1" applyFont="1" applyBorder="1" applyAlignment="1" applyProtection="1">
      <alignment horizontal="center" vertical="center"/>
    </xf>
    <xf numFmtId="0" fontId="3" fillId="0" borderId="0" xfId="0" applyFont="1" applyAlignment="1" applyProtection="1"/>
    <xf numFmtId="0" fontId="4" fillId="0" borderId="2" xfId="2" applyFont="1" applyFill="1" applyBorder="1" applyAlignment="1" applyProtection="1">
      <alignment vertical="center"/>
    </xf>
    <xf numFmtId="0" fontId="5" fillId="0" borderId="2" xfId="0" applyFont="1" applyFill="1" applyBorder="1" applyAlignment="1" applyProtection="1">
      <alignment vertical="top" wrapText="1"/>
    </xf>
    <xf numFmtId="38" fontId="4" fillId="0" borderId="2" xfId="1" applyFont="1" applyFill="1" applyBorder="1" applyAlignment="1" applyProtection="1">
      <alignment vertical="center"/>
      <protection locked="0"/>
    </xf>
    <xf numFmtId="38" fontId="4" fillId="0" borderId="2" xfId="1" applyFont="1" applyFill="1" applyBorder="1" applyAlignment="1" applyProtection="1">
      <protection locked="0"/>
    </xf>
    <xf numFmtId="0" fontId="4" fillId="0" borderId="20" xfId="0" applyFont="1" applyFill="1" applyBorder="1" applyAlignment="1" applyProtection="1">
      <alignment horizontal="center"/>
    </xf>
    <xf numFmtId="176" fontId="4" fillId="0" borderId="20" xfId="0" applyNumberFormat="1" applyFont="1" applyFill="1" applyBorder="1" applyAlignment="1" applyProtection="1">
      <alignment horizontal="right"/>
    </xf>
    <xf numFmtId="0" fontId="4" fillId="0" borderId="0" xfId="2" applyFont="1" applyFill="1" applyBorder="1" applyAlignment="1" applyProtection="1">
      <alignment vertical="center"/>
    </xf>
    <xf numFmtId="0" fontId="5" fillId="0" borderId="0" xfId="0" applyFont="1" applyFill="1" applyBorder="1" applyAlignment="1" applyProtection="1">
      <alignment vertical="top" wrapText="1"/>
    </xf>
    <xf numFmtId="38" fontId="4" fillId="0" borderId="0" xfId="1" applyFont="1" applyFill="1" applyBorder="1" applyAlignment="1" applyProtection="1">
      <protection locked="0"/>
    </xf>
    <xf numFmtId="0" fontId="4" fillId="0" borderId="21" xfId="0" applyFont="1" applyFill="1" applyBorder="1" applyAlignment="1" applyProtection="1">
      <alignment horizontal="center"/>
    </xf>
    <xf numFmtId="176" fontId="4" fillId="0" borderId="21" xfId="0" applyNumberFormat="1" applyFont="1" applyFill="1" applyBorder="1" applyAlignment="1" applyProtection="1">
      <alignment horizontal="right"/>
    </xf>
    <xf numFmtId="176" fontId="4" fillId="0" borderId="22" xfId="0" applyNumberFormat="1" applyFont="1" applyFill="1" applyBorder="1" applyAlignment="1" applyProtection="1">
      <alignment horizontal="right"/>
    </xf>
    <xf numFmtId="0" fontId="4" fillId="0" borderId="22" xfId="0" applyFont="1" applyFill="1" applyBorder="1" applyAlignment="1" applyProtection="1">
      <alignment horizontal="center"/>
    </xf>
    <xf numFmtId="0" fontId="0" fillId="0" borderId="39" xfId="0" applyBorder="1"/>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4" borderId="0" xfId="0" applyFill="1" applyAlignment="1">
      <alignment horizontal="center"/>
    </xf>
    <xf numFmtId="0" fontId="7" fillId="0" borderId="43" xfId="0" applyFont="1" applyBorder="1" applyAlignment="1">
      <alignment horizontal="center"/>
    </xf>
    <xf numFmtId="176" fontId="0" fillId="0" borderId="43" xfId="0" applyNumberFormat="1" applyBorder="1"/>
    <xf numFmtId="176" fontId="0" fillId="0" borderId="0" xfId="0" applyNumberFormat="1" applyBorder="1"/>
    <xf numFmtId="0" fontId="7" fillId="0" borderId="0" xfId="0" applyFont="1" applyAlignment="1">
      <alignment horizontal="right"/>
    </xf>
    <xf numFmtId="0" fontId="17" fillId="0" borderId="0" xfId="0" applyFont="1" applyAlignment="1"/>
    <xf numFmtId="0" fontId="18" fillId="0" borderId="39" xfId="0" applyFont="1" applyBorder="1" applyAlignment="1">
      <alignment horizontal="center" vertical="center" wrapText="1"/>
    </xf>
    <xf numFmtId="38" fontId="0" fillId="0" borderId="44" xfId="1" applyFont="1" applyBorder="1" applyAlignment="1">
      <alignment horizontal="right" vertical="center"/>
    </xf>
    <xf numFmtId="38" fontId="0" fillId="0" borderId="41" xfId="1" applyFont="1" applyBorder="1" applyAlignment="1">
      <alignment horizontal="right" vertical="center"/>
    </xf>
    <xf numFmtId="38" fontId="0" fillId="0" borderId="40" xfId="1" applyFont="1" applyBorder="1" applyAlignment="1">
      <alignment horizontal="center" vertical="center"/>
    </xf>
    <xf numFmtId="38" fontId="0" fillId="0" borderId="41" xfId="1" applyFont="1" applyBorder="1" applyAlignment="1">
      <alignment horizontal="center" vertical="center"/>
    </xf>
    <xf numFmtId="38" fontId="0" fillId="0" borderId="42" xfId="1" applyFont="1" applyBorder="1" applyAlignment="1">
      <alignment horizontal="center" vertical="center"/>
    </xf>
    <xf numFmtId="0" fontId="7" fillId="4" borderId="0" xfId="0" applyFont="1" applyFill="1" applyAlignment="1">
      <alignment horizontal="right"/>
    </xf>
    <xf numFmtId="0" fontId="7" fillId="0" borderId="0" xfId="0" applyFont="1"/>
    <xf numFmtId="38" fontId="0" fillId="0" borderId="0" xfId="1" applyFont="1"/>
    <xf numFmtId="0" fontId="18" fillId="0" borderId="45" xfId="0" applyFont="1" applyBorder="1" applyAlignment="1">
      <alignment horizontal="center" vertical="center" wrapText="1"/>
    </xf>
    <xf numFmtId="0" fontId="7" fillId="4" borderId="45" xfId="0" applyFont="1" applyFill="1" applyBorder="1" applyAlignment="1">
      <alignment horizontal="center" vertical="center" wrapText="1" shrinkToFit="1"/>
    </xf>
    <xf numFmtId="38" fontId="0" fillId="0" borderId="44" xfId="1" applyFont="1" applyBorder="1" applyAlignment="1">
      <alignment vertical="center"/>
    </xf>
    <xf numFmtId="38" fontId="0" fillId="0" borderId="46" xfId="1" applyFont="1" applyBorder="1" applyAlignment="1">
      <alignment vertical="center"/>
    </xf>
    <xf numFmtId="38" fontId="0" fillId="0" borderId="40" xfId="1" applyFont="1" applyBorder="1" applyAlignment="1">
      <alignment horizontal="right" vertical="center"/>
    </xf>
    <xf numFmtId="38" fontId="0" fillId="0" borderId="42" xfId="1" applyFont="1" applyBorder="1" applyAlignment="1">
      <alignment horizontal="right" vertical="center"/>
    </xf>
    <xf numFmtId="38" fontId="0" fillId="0" borderId="0" xfId="1" applyFont="1" applyBorder="1"/>
    <xf numFmtId="0" fontId="7" fillId="0" borderId="47" xfId="0" applyFont="1" applyBorder="1" applyAlignment="1">
      <alignment horizontal="center"/>
    </xf>
    <xf numFmtId="0" fontId="0" fillId="0" borderId="47" xfId="0" applyNumberFormat="1" applyBorder="1"/>
    <xf numFmtId="0" fontId="0" fillId="0" borderId="43" xfId="0" applyBorder="1"/>
    <xf numFmtId="0" fontId="0" fillId="0" borderId="39" xfId="0" applyFont="1" applyBorder="1" applyAlignment="1">
      <alignment horizontal="center" vertical="center"/>
    </xf>
    <xf numFmtId="0" fontId="0" fillId="0" borderId="48" xfId="0" applyBorder="1"/>
    <xf numFmtId="0" fontId="7" fillId="0" borderId="49" xfId="0" applyFont="1" applyBorder="1" applyAlignment="1">
      <alignment horizontal="right"/>
    </xf>
    <xf numFmtId="0" fontId="7" fillId="4" borderId="50" xfId="0" applyFont="1" applyFill="1" applyBorder="1" applyAlignment="1">
      <alignment horizontal="right" shrinkToFit="1"/>
    </xf>
    <xf numFmtId="0" fontId="7" fillId="0" borderId="0" xfId="0" applyFont="1" applyFill="1" applyBorder="1" applyAlignment="1">
      <alignment horizontal="right" shrinkToFit="1"/>
    </xf>
    <xf numFmtId="38" fontId="0" fillId="0" borderId="40" xfId="1" applyFont="1" applyBorder="1" applyAlignment="1">
      <alignment vertical="center"/>
    </xf>
    <xf numFmtId="38" fontId="0" fillId="0" borderId="51" xfId="1" applyFont="1" applyBorder="1" applyAlignment="1">
      <alignment vertical="center"/>
    </xf>
    <xf numFmtId="38" fontId="0" fillId="0" borderId="52" xfId="1" applyFont="1" applyBorder="1" applyAlignment="1">
      <alignment vertical="center"/>
    </xf>
    <xf numFmtId="38" fontId="0" fillId="0" borderId="53" xfId="1" applyFont="1" applyBorder="1" applyAlignment="1">
      <alignment vertical="center"/>
    </xf>
    <xf numFmtId="38" fontId="0" fillId="0" borderId="42" xfId="1" applyFont="1" applyBorder="1" applyAlignment="1">
      <alignment vertical="center"/>
    </xf>
    <xf numFmtId="38" fontId="0" fillId="0" borderId="41" xfId="1" applyFont="1" applyBorder="1"/>
    <xf numFmtId="0" fontId="7" fillId="0" borderId="54" xfId="0" applyFont="1" applyBorder="1" applyAlignment="1">
      <alignment horizontal="center"/>
    </xf>
    <xf numFmtId="38" fontId="0" fillId="0" borderId="43" xfId="1" applyFont="1" applyBorder="1"/>
    <xf numFmtId="38" fontId="0" fillId="4" borderId="55" xfId="1" applyFont="1" applyFill="1" applyBorder="1"/>
    <xf numFmtId="0" fontId="7" fillId="4" borderId="39" xfId="0" applyFont="1" applyFill="1" applyBorder="1" applyAlignment="1">
      <alignment horizontal="center" vertical="center" wrapText="1"/>
    </xf>
    <xf numFmtId="38" fontId="0" fillId="0" borderId="39" xfId="1" applyFont="1" applyBorder="1" applyAlignment="1">
      <alignment horizontal="right" vertical="center"/>
    </xf>
    <xf numFmtId="0" fontId="18" fillId="5" borderId="39" xfId="0" applyFont="1" applyFill="1" applyBorder="1" applyAlignment="1">
      <alignment horizontal="center" vertical="center" wrapText="1"/>
    </xf>
    <xf numFmtId="38" fontId="0" fillId="0" borderId="41" xfId="1" applyFont="1" applyBorder="1" applyAlignment="1">
      <alignment vertical="center"/>
    </xf>
    <xf numFmtId="0" fontId="7" fillId="0" borderId="56" xfId="0" applyFont="1" applyBorder="1" applyAlignment="1">
      <alignment horizontal="center"/>
    </xf>
    <xf numFmtId="38" fontId="0" fillId="0" borderId="57" xfId="1" applyFont="1" applyBorder="1"/>
    <xf numFmtId="38" fontId="0" fillId="4" borderId="58" xfId="1" applyFont="1" applyFill="1" applyBorder="1"/>
    <xf numFmtId="0" fontId="0" fillId="0" borderId="39" xfId="0" applyFont="1" applyBorder="1" applyAlignment="1">
      <alignment horizontal="center" vertical="center" wrapText="1"/>
    </xf>
    <xf numFmtId="3" fontId="0" fillId="0" borderId="40" xfId="1" applyNumberFormat="1" applyFont="1" applyFill="1" applyBorder="1" applyAlignment="1">
      <alignment vertical="center"/>
    </xf>
    <xf numFmtId="3" fontId="0" fillId="0" borderId="41" xfId="1" applyNumberFormat="1" applyFont="1" applyFill="1" applyBorder="1" applyAlignment="1">
      <alignment vertical="center"/>
    </xf>
    <xf numFmtId="3" fontId="0" fillId="0" borderId="40" xfId="1" applyNumberFormat="1" applyFont="1" applyFill="1" applyBorder="1" applyAlignment="1">
      <alignment horizontal="center" vertical="center"/>
    </xf>
    <xf numFmtId="3" fontId="0" fillId="0" borderId="41" xfId="1" applyNumberFormat="1" applyFont="1" applyFill="1" applyBorder="1" applyAlignment="1">
      <alignment horizontal="center" vertical="center"/>
    </xf>
    <xf numFmtId="0" fontId="7" fillId="0" borderId="59" xfId="0" applyFont="1" applyBorder="1" applyAlignment="1">
      <alignment horizontal="right"/>
    </xf>
    <xf numFmtId="0" fontId="0" fillId="0" borderId="59" xfId="0" applyBorder="1"/>
    <xf numFmtId="0" fontId="0" fillId="0" borderId="59" xfId="0" applyBorder="1" applyAlignment="1">
      <alignment horizontal="right"/>
    </xf>
    <xf numFmtId="0" fontId="18" fillId="6" borderId="43" xfId="0" applyFont="1" applyFill="1" applyBorder="1" applyAlignment="1">
      <alignment horizontal="right"/>
    </xf>
    <xf numFmtId="0" fontId="0" fillId="0" borderId="39" xfId="0" applyFont="1" applyFill="1" applyBorder="1" applyAlignment="1">
      <alignment horizontal="center" vertical="center" shrinkToFit="1"/>
    </xf>
    <xf numFmtId="0" fontId="0" fillId="0" borderId="43" xfId="1" applyNumberFormat="1" applyFont="1" applyBorder="1"/>
    <xf numFmtId="38" fontId="0" fillId="6" borderId="43" xfId="0" applyNumberFormat="1" applyFill="1" applyBorder="1"/>
    <xf numFmtId="0" fontId="0" fillId="0" borderId="0" xfId="0" applyFont="1" applyFill="1" applyBorder="1" applyAlignment="1">
      <alignment horizontal="center" vertical="center" shrinkToFit="1"/>
    </xf>
    <xf numFmtId="38" fontId="0" fillId="0" borderId="0" xfId="1" applyFont="1" applyBorder="1" applyAlignment="1">
      <alignment horizontal="right" vertical="center"/>
    </xf>
    <xf numFmtId="38" fontId="0" fillId="0" borderId="0" xfId="1" applyFont="1" applyAlignment="1">
      <alignment horizontal="right" vertical="center"/>
    </xf>
    <xf numFmtId="0" fontId="7" fillId="0" borderId="60" xfId="0" applyFont="1" applyBorder="1" applyAlignment="1">
      <alignment horizontal="center"/>
    </xf>
    <xf numFmtId="38" fontId="0" fillId="0" borderId="60" xfId="1" applyFont="1" applyBorder="1"/>
    <xf numFmtId="0" fontId="0" fillId="0" borderId="60" xfId="0" applyBorder="1"/>
    <xf numFmtId="0" fontId="7" fillId="0" borderId="39" xfId="0" applyFont="1" applyBorder="1" applyAlignment="1">
      <alignment horizontal="center" vertical="center" wrapText="1"/>
    </xf>
    <xf numFmtId="38" fontId="0" fillId="0" borderId="39" xfId="1" applyFont="1" applyBorder="1" applyAlignment="1">
      <alignment vertical="center"/>
    </xf>
    <xf numFmtId="0" fontId="0" fillId="0" borderId="39" xfId="0" applyBorder="1" applyAlignment="1">
      <alignment horizontal="center"/>
    </xf>
    <xf numFmtId="0" fontId="0" fillId="0" borderId="39" xfId="0" applyBorder="1" applyAlignment="1">
      <alignment shrinkToFit="1"/>
    </xf>
    <xf numFmtId="38" fontId="0" fillId="0" borderId="43" xfId="1" applyFont="1" applyBorder="1" applyAlignment="1">
      <alignment horizontal="center"/>
    </xf>
    <xf numFmtId="38" fontId="0" fillId="0" borderId="19" xfId="1" applyFont="1" applyBorder="1" applyAlignment="1">
      <alignment shrinkToFit="1"/>
    </xf>
    <xf numFmtId="38" fontId="0" fillId="0" borderId="19" xfId="1" applyFont="1" applyBorder="1"/>
    <xf numFmtId="178" fontId="0" fillId="7" borderId="43" xfId="3" applyNumberFormat="1" applyFont="1" applyFill="1" applyBorder="1"/>
    <xf numFmtId="38" fontId="0" fillId="7" borderId="43" xfId="1" applyFont="1" applyFill="1" applyBorder="1"/>
    <xf numFmtId="179" fontId="0" fillId="0" borderId="43" xfId="1" applyNumberFormat="1" applyFont="1" applyBorder="1"/>
    <xf numFmtId="38" fontId="0" fillId="0" borderId="19" xfId="1" applyFont="1" applyBorder="1" applyAlignment="1">
      <alignment vertical="center"/>
    </xf>
    <xf numFmtId="38" fontId="0" fillId="7" borderId="19" xfId="1" applyFont="1" applyFill="1" applyBorder="1"/>
  </cellXfs>
  <cellStyles count="4">
    <cellStyle name="標準" xfId="0" builtinId="0"/>
    <cellStyle name="桁区切り" xfId="1" builtinId="6"/>
    <cellStyle name="ハイパーリンク" xfId="2" builtinId="8"/>
    <cellStyle name="パーセント" xfId="3"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160655</xdr:colOff>
      <xdr:row>42</xdr:row>
      <xdr:rowOff>267335</xdr:rowOff>
    </xdr:from>
    <xdr:to xmlns:xdr="http://schemas.openxmlformats.org/drawingml/2006/spreadsheetDrawing">
      <xdr:col>15</xdr:col>
      <xdr:colOff>36830</xdr:colOff>
      <xdr:row>43</xdr:row>
      <xdr:rowOff>57150</xdr:rowOff>
    </xdr:to>
    <xdr:sp macro="" textlink="">
      <xdr:nvSpPr>
        <xdr:cNvPr id="3600" name="AutoShape 6"/>
        <xdr:cNvSpPr>
          <a:spLocks noChangeArrowheads="1"/>
        </xdr:cNvSpPr>
      </xdr:nvSpPr>
      <xdr:spPr>
        <a:xfrm>
          <a:off x="4132580" y="10253980"/>
          <a:ext cx="942975" cy="294640"/>
        </a:xfrm>
        <a:prstGeom prst="downArrow">
          <a:avLst>
            <a:gd name="adj1" fmla="val 50000"/>
            <a:gd name="adj2" fmla="val 35083"/>
          </a:avLst>
        </a:prstGeom>
        <a:solidFill>
          <a:srgbClr val="FAC090"/>
        </a:solidFill>
        <a:ln w="9525">
          <a:solidFill>
            <a:srgbClr val="000000"/>
          </a:solidFill>
          <a:miter lim="800000"/>
          <a:headEnd/>
          <a:tailEnd/>
        </a:ln>
      </xdr:spPr>
    </xdr:sp>
    <xdr:clientData/>
  </xdr:twoCellAnchor>
  <xdr:twoCellAnchor>
    <xdr:from xmlns:xdr="http://schemas.openxmlformats.org/drawingml/2006/spreadsheetDrawing">
      <xdr:col>12</xdr:col>
      <xdr:colOff>17780</xdr:colOff>
      <xdr:row>53</xdr:row>
      <xdr:rowOff>45085</xdr:rowOff>
    </xdr:from>
    <xdr:to xmlns:xdr="http://schemas.openxmlformats.org/drawingml/2006/spreadsheetDrawing">
      <xdr:col>15</xdr:col>
      <xdr:colOff>0</xdr:colOff>
      <xdr:row>54</xdr:row>
      <xdr:rowOff>38100</xdr:rowOff>
    </xdr:to>
    <xdr:sp macro="" textlink="">
      <xdr:nvSpPr>
        <xdr:cNvPr id="3601" name="AutoShape 7"/>
        <xdr:cNvSpPr>
          <a:spLocks noChangeArrowheads="1"/>
        </xdr:cNvSpPr>
      </xdr:nvSpPr>
      <xdr:spPr>
        <a:xfrm>
          <a:off x="4256405" y="12706350"/>
          <a:ext cx="782320" cy="278765"/>
        </a:xfrm>
        <a:prstGeom prst="downArrow">
          <a:avLst>
            <a:gd name="adj1" fmla="val 50000"/>
            <a:gd name="adj2" fmla="val 26588"/>
          </a:avLst>
        </a:prstGeom>
        <a:solidFill>
          <a:srgbClr val="FAC090"/>
        </a:solidFill>
        <a:ln w="9525">
          <a:solidFill>
            <a:srgbClr val="000000"/>
          </a:solidFill>
          <a:miter lim="800000"/>
          <a:headEnd/>
          <a:tailEnd/>
        </a:ln>
      </xdr:spPr>
    </xdr:sp>
    <xdr:clientData/>
  </xdr:twoCellAnchor>
  <xdr:twoCellAnchor>
    <xdr:from xmlns:xdr="http://schemas.openxmlformats.org/drawingml/2006/spreadsheetDrawing">
      <xdr:col>2</xdr:col>
      <xdr:colOff>133985</xdr:colOff>
      <xdr:row>1</xdr:row>
      <xdr:rowOff>117475</xdr:rowOff>
    </xdr:from>
    <xdr:to xmlns:xdr="http://schemas.openxmlformats.org/drawingml/2006/spreadsheetDrawing">
      <xdr:col>24</xdr:col>
      <xdr:colOff>258445</xdr:colOff>
      <xdr:row>2</xdr:row>
      <xdr:rowOff>281940</xdr:rowOff>
    </xdr:to>
    <xdr:sp macro="" textlink="">
      <xdr:nvSpPr>
        <xdr:cNvPr id="1051" name="WordArt 27"/>
        <xdr:cNvSpPr>
          <a:spLocks noChangeArrowheads="1" noChangeShapeType="1" noTextEdit="1"/>
        </xdr:cNvSpPr>
      </xdr:nvSpPr>
      <xdr:spPr>
        <a:xfrm>
          <a:off x="1000760" y="241300"/>
          <a:ext cx="6696710" cy="383540"/>
        </a:xfrm>
        <a:prstGeom prst="rect">
          <a:avLst/>
        </a:prstGeom>
      </xdr:spPr>
      <xdr:txBody>
        <a:bodyPr vertOverflow="overflow" horzOverflow="overflow" wrap="none" fromWordArt="1">
          <a:prstTxWarp prst="textPlain">
            <a:avLst>
              <a:gd name="adj" fmla="val 50000"/>
            </a:avLst>
          </a:prstTxWarp>
        </a:bodyPr>
        <a:lstStyle/>
        <a:p>
          <a:pPr algn="ctr" rtl="0">
            <a:defRPr sz="1000"/>
          </a:pPr>
          <a:r>
            <a:rPr lang="ja-JP" altLang="en-US" sz="2000" b="0" i="0" u="none" strike="noStrike" baseline="0">
              <a:solidFill>
                <a:srgbClr val="800080"/>
              </a:solidFill>
              <a:latin typeface="HG丸ｺﾞｼｯｸM-PRO"/>
              <a:ea typeface="HG丸ｺﾞｼｯｸM-PRO"/>
            </a:rPr>
            <a:t>国民健康保険税  おおよそ　どのくらい</a:t>
          </a:r>
          <a:r>
            <a:rPr lang="en-US" altLang="ja-JP" sz="2000" b="0" i="0" u="none" strike="noStrike" baseline="0">
              <a:solidFill>
                <a:srgbClr val="800080"/>
              </a:solidFill>
              <a:latin typeface="HG丸ｺﾞｼｯｸM-PRO"/>
              <a:ea typeface="HG丸ｺﾞｼｯｸM-PRO"/>
            </a:rPr>
            <a:t>?</a:t>
          </a:r>
        </a:p>
      </xdr:txBody>
    </xdr:sp>
    <xdr:clientData/>
  </xdr:twoCellAnchor>
  <xdr:twoCellAnchor>
    <xdr:from xmlns:xdr="http://schemas.openxmlformats.org/drawingml/2006/spreadsheetDrawing">
      <xdr:col>3</xdr:col>
      <xdr:colOff>66675</xdr:colOff>
      <xdr:row>20</xdr:row>
      <xdr:rowOff>67310</xdr:rowOff>
    </xdr:from>
    <xdr:to xmlns:xdr="http://schemas.openxmlformats.org/drawingml/2006/spreadsheetDrawing">
      <xdr:col>4</xdr:col>
      <xdr:colOff>0</xdr:colOff>
      <xdr:row>22</xdr:row>
      <xdr:rowOff>28575</xdr:rowOff>
    </xdr:to>
    <xdr:cxnSp macro="">
      <xdr:nvCxnSpPr>
        <xdr:cNvPr id="3603" name="直線矢印コネクタ 2"/>
        <xdr:cNvCxnSpPr>
          <a:cxnSpLocks noChangeShapeType="1"/>
        </xdr:cNvCxnSpPr>
      </xdr:nvCxnSpPr>
      <xdr:spPr>
        <a:xfrm>
          <a:off x="1133475" y="5336540"/>
          <a:ext cx="142875" cy="513715"/>
        </a:xfrm>
        <a:prstGeom prst="straightConnector1">
          <a:avLst/>
        </a:prstGeom>
        <a:noFill/>
        <a:ln w="9525" algn="ctr">
          <a:solidFill>
            <a:srgbClr val="400000"/>
          </a:solidFill>
          <a:round/>
          <a:headEnd/>
          <a:tailEnd type="arrow" w="med" len="med"/>
        </a:ln>
      </xdr:spPr>
    </xdr:cxnSp>
    <xdr:clientData/>
  </xdr:twoCellAnchor>
  <xdr:twoCellAnchor>
    <xdr:from xmlns:xdr="http://schemas.openxmlformats.org/drawingml/2006/spreadsheetDrawing">
      <xdr:col>3</xdr:col>
      <xdr:colOff>57150</xdr:colOff>
      <xdr:row>20</xdr:row>
      <xdr:rowOff>57785</xdr:rowOff>
    </xdr:from>
    <xdr:to xmlns:xdr="http://schemas.openxmlformats.org/drawingml/2006/spreadsheetDrawing">
      <xdr:col>4</xdr:col>
      <xdr:colOff>78740</xdr:colOff>
      <xdr:row>35</xdr:row>
      <xdr:rowOff>66675</xdr:rowOff>
    </xdr:to>
    <xdr:cxnSp macro="">
      <xdr:nvCxnSpPr>
        <xdr:cNvPr id="3604" name="直線矢印コネクタ 10"/>
        <xdr:cNvCxnSpPr>
          <a:cxnSpLocks noChangeShapeType="1"/>
        </xdr:cNvCxnSpPr>
      </xdr:nvCxnSpPr>
      <xdr:spPr>
        <a:xfrm>
          <a:off x="1123950" y="5327015"/>
          <a:ext cx="231140" cy="3285490"/>
        </a:xfrm>
        <a:prstGeom prst="straightConnector1">
          <a:avLst/>
        </a:prstGeom>
        <a:noFill/>
        <a:ln w="9525" algn="ctr">
          <a:solidFill>
            <a:srgbClr val="400000"/>
          </a:solidFill>
          <a:round/>
          <a:headEnd/>
          <a:tailEnd type="arrow" w="med" len="med"/>
        </a:ln>
      </xdr:spPr>
    </xdr:cxnSp>
    <xdr:clientData/>
  </xdr:twoCellAnchor>
  <xdr:twoCellAnchor>
    <xdr:from xmlns:xdr="http://schemas.openxmlformats.org/drawingml/2006/spreadsheetDrawing">
      <xdr:col>16</xdr:col>
      <xdr:colOff>104140</xdr:colOff>
      <xdr:row>53</xdr:row>
      <xdr:rowOff>45085</xdr:rowOff>
    </xdr:from>
    <xdr:to xmlns:xdr="http://schemas.openxmlformats.org/drawingml/2006/spreadsheetDrawing">
      <xdr:col>23</xdr:col>
      <xdr:colOff>245110</xdr:colOff>
      <xdr:row>55</xdr:row>
      <xdr:rowOff>22225</xdr:rowOff>
    </xdr:to>
    <xdr:sp macro="" textlink="">
      <xdr:nvSpPr>
        <xdr:cNvPr id="6" name="角丸四角形吹き出し 5"/>
        <xdr:cNvSpPr/>
      </xdr:nvSpPr>
      <xdr:spPr>
        <a:xfrm>
          <a:off x="5409565" y="12706350"/>
          <a:ext cx="2007870" cy="461010"/>
        </a:xfrm>
        <a:prstGeom prst="wedgeRoundRectCallout">
          <a:avLst>
            <a:gd name="adj1" fmla="val -54633"/>
            <a:gd name="adj2" fmla="val 42203"/>
            <a:gd name="adj3" fmla="val 16667"/>
          </a:avLst>
        </a:prstGeom>
        <a:solidFill>
          <a:srgbClr val="FFFFFF"/>
        </a:solidFill>
        <a:ln w="9525">
          <a:solidFill>
            <a:srgbClr val="000000"/>
          </a:solidFill>
          <a:round/>
          <a:headEnd/>
          <a:tailEnd/>
        </a:ln>
      </xdr:spPr>
      <xdr:txBody>
        <a:bodyPr vertOverflow="clip" horzOverflow="clip" wrap="square" lIns="27432" tIns="18288" rIns="0" bIns="0" rtlCol="0" anchor="t" upright="1"/>
        <a:lstStyle/>
        <a:p>
          <a:pPr algn="l" rtl="0">
            <a:lnSpc>
              <a:spcPts val="1100"/>
            </a:lnSpc>
          </a:pPr>
          <a:r>
            <a:rPr kumimoji="1" lang="ja-JP" altLang="en-US" sz="1000" b="0" i="0" u="none" strike="noStrike" baseline="0">
              <a:solidFill>
                <a:sysClr val="windowText" lastClr="000000"/>
              </a:solidFill>
              <a:latin typeface="ＭＳ Ｐゴシック"/>
              <a:ea typeface="ＭＳ Ｐゴシック"/>
            </a:rPr>
            <a:t>年間の保険税額を、実際には</a:t>
          </a:r>
          <a:r>
            <a:rPr kumimoji="1" lang="ja-JP" altLang="en-US" sz="1000" b="0" i="0" u="none" strike="noStrike" baseline="0">
              <a:solidFill>
                <a:srgbClr val="C00000"/>
              </a:solidFill>
              <a:latin typeface="ＭＳ Ｐゴシック"/>
              <a:ea typeface="ＭＳ Ｐゴシック"/>
            </a:rPr>
            <a:t>８回の納期</a:t>
          </a:r>
          <a:r>
            <a:rPr kumimoji="1" lang="ja-JP" altLang="en-US" sz="1000" b="0" i="0" u="none" strike="noStrike" baseline="0">
              <a:solidFill>
                <a:sysClr val="windowText" lastClr="000000"/>
              </a:solidFill>
              <a:latin typeface="ＭＳ Ｐゴシック"/>
              <a:ea typeface="ＭＳ Ｐゴシック"/>
            </a:rPr>
            <a:t>に分けて納めていただきます。</a:t>
          </a:r>
        </a:p>
      </xdr:txBody>
    </xdr:sp>
    <xdr:clientData/>
  </xdr:twoCellAnchor>
  <xdr:twoCellAnchor>
    <xdr:from xmlns:xdr="http://schemas.openxmlformats.org/drawingml/2006/spreadsheetDrawing">
      <xdr:col>2</xdr:col>
      <xdr:colOff>176530</xdr:colOff>
      <xdr:row>53</xdr:row>
      <xdr:rowOff>168275</xdr:rowOff>
    </xdr:from>
    <xdr:to xmlns:xdr="http://schemas.openxmlformats.org/drawingml/2006/spreadsheetDrawing">
      <xdr:col>6</xdr:col>
      <xdr:colOff>260350</xdr:colOff>
      <xdr:row>57</xdr:row>
      <xdr:rowOff>0</xdr:rowOff>
    </xdr:to>
    <xdr:sp macro="" textlink="">
      <xdr:nvSpPr>
        <xdr:cNvPr id="13" name="角丸四角形吹き出し 12"/>
        <xdr:cNvSpPr/>
      </xdr:nvSpPr>
      <xdr:spPr>
        <a:xfrm>
          <a:off x="1043305" y="12829540"/>
          <a:ext cx="1864995" cy="772795"/>
        </a:xfrm>
        <a:prstGeom prst="wedgeRoundRectCallout">
          <a:avLst>
            <a:gd name="adj1" fmla="val 63576"/>
            <a:gd name="adj2" fmla="val -88243"/>
            <a:gd name="adj3" fmla="val 16667"/>
          </a:avLst>
        </a:prstGeom>
        <a:solidFill>
          <a:srgbClr val="FFFFFF"/>
        </a:solidFill>
        <a:ln w="9525">
          <a:solidFill>
            <a:srgbClr val="000000"/>
          </a:solidFill>
          <a:round/>
          <a:headEnd/>
          <a:tailEnd/>
        </a:ln>
      </xdr:spPr>
      <xdr:txBody>
        <a:bodyPr vertOverflow="clip" horzOverflow="clip" wrap="square" lIns="27432" tIns="18288" rIns="0" bIns="0" rtlCol="0" anchor="t" upright="1"/>
        <a:lstStyle/>
        <a:p>
          <a:pPr algn="l" rtl="0">
            <a:lnSpc>
              <a:spcPts val="1100"/>
            </a:lnSpc>
          </a:pPr>
          <a:r>
            <a:rPr kumimoji="1" lang="ja-JP" altLang="en-US" sz="1000" b="0" i="0" u="none" strike="noStrike" baseline="0">
              <a:solidFill>
                <a:sysClr val="windowText" lastClr="000000"/>
              </a:solidFill>
              <a:latin typeface="ＭＳ Ｐゴシック"/>
              <a:ea typeface="ＭＳ Ｐゴシック"/>
            </a:rPr>
            <a:t>最高限度額は</a:t>
          </a:r>
          <a:r>
            <a:rPr kumimoji="1" lang="en-US" altLang="ja-JP" sz="1000" b="0" i="0" u="none" strike="noStrike" baseline="0">
              <a:solidFill>
                <a:srgbClr val="FF0000"/>
              </a:solidFill>
              <a:latin typeface="ＭＳ Ｐゴシック"/>
              <a:ea typeface="ＭＳ Ｐゴシック"/>
            </a:rPr>
            <a:t>113</a:t>
          </a:r>
          <a:r>
            <a:rPr kumimoji="1" lang="ja-JP" altLang="en-US" sz="1000" b="0" i="0" u="none" strike="noStrike" baseline="0">
              <a:solidFill>
                <a:srgbClr val="FF0000"/>
              </a:solidFill>
              <a:latin typeface="ＭＳ Ｐゴシック"/>
              <a:ea typeface="ＭＳ Ｐゴシック"/>
            </a:rPr>
            <a:t>万円</a:t>
          </a:r>
          <a:r>
            <a:rPr kumimoji="1" lang="ja-JP" altLang="en-US" sz="1000" b="0" i="0" u="none" strike="noStrike" baseline="0">
              <a:solidFill>
                <a:sysClr val="windowText" lastClr="000000"/>
              </a:solidFill>
              <a:latin typeface="ＭＳ Ｐゴシック"/>
              <a:ea typeface="ＭＳ Ｐゴシック"/>
            </a:rPr>
            <a:t>です。</a:t>
          </a:r>
          <a:endParaRPr kumimoji="1" lang="en-US" altLang="ja-JP" sz="1000" b="0" i="0" u="none" strike="noStrike" baseline="0">
            <a:solidFill>
              <a:sysClr val="windowText" lastClr="000000"/>
            </a:solidFill>
            <a:latin typeface="ＭＳ Ｐゴシック"/>
            <a:ea typeface="ＭＳ Ｐゴシック"/>
          </a:endParaRPr>
        </a:p>
        <a:p>
          <a:pPr algn="l" rtl="0">
            <a:lnSpc>
              <a:spcPts val="1100"/>
            </a:lnSpc>
          </a:pPr>
          <a:r>
            <a:rPr kumimoji="1" lang="en-US" altLang="ja-JP" sz="1000" b="0" i="0" u="none" strike="noStrike" baseline="0">
              <a:solidFill>
                <a:sysClr val="windowText" lastClr="000000"/>
              </a:solidFill>
              <a:latin typeface="ＭＳ Ｐゴシック"/>
              <a:ea typeface="ＭＳ Ｐゴシック"/>
            </a:rPr>
            <a:t>(</a:t>
          </a:r>
          <a:r>
            <a:rPr kumimoji="1" lang="ja-JP" altLang="en-US" sz="1000" b="0" i="0" u="none" strike="noStrike" baseline="0">
              <a:solidFill>
                <a:sysClr val="windowText" lastClr="000000"/>
              </a:solidFill>
              <a:latin typeface="ＭＳ Ｐゴシック"/>
              <a:ea typeface="ＭＳ Ｐゴシック"/>
            </a:rPr>
            <a:t>医療分</a:t>
          </a:r>
          <a:r>
            <a:rPr kumimoji="1" lang="en-US" altLang="ja-JP" sz="1000" b="0" i="0" u="none" strike="noStrike" baseline="0">
              <a:solidFill>
                <a:srgbClr val="FF0000"/>
              </a:solidFill>
              <a:latin typeface="ＭＳ Ｐゴシック"/>
              <a:ea typeface="ＭＳ Ｐゴシック"/>
            </a:rPr>
            <a:t>67</a:t>
          </a:r>
          <a:r>
            <a:rPr kumimoji="1" lang="ja-JP" altLang="en-US" sz="1000" b="0" i="0" u="none" strike="noStrike" baseline="0">
              <a:solidFill>
                <a:srgbClr val="FF0000"/>
              </a:solidFill>
              <a:latin typeface="ＭＳ Ｐゴシック"/>
              <a:ea typeface="ＭＳ Ｐゴシック"/>
            </a:rPr>
            <a:t>万円</a:t>
          </a:r>
          <a:r>
            <a:rPr kumimoji="1" lang="ja-JP" altLang="ja-JP" sz="1100" b="0" i="0" baseline="0">
              <a:effectLst/>
              <a:latin typeface="+mn-lt"/>
              <a:ea typeface="+mn-ea"/>
              <a:cs typeface="+mn-cs"/>
            </a:rPr>
            <a:t>・後期分</a:t>
          </a:r>
          <a:r>
            <a:rPr kumimoji="1" lang="en-US" altLang="ja-JP" sz="1000" b="0" i="0" u="none" strike="noStrike" baseline="0">
              <a:solidFill>
                <a:srgbClr val="FF0000"/>
              </a:solidFill>
              <a:effectLst/>
              <a:latin typeface="ＭＳ Ｐゴシック"/>
              <a:ea typeface="ＭＳ Ｐゴシック"/>
              <a:cs typeface="+mn-cs"/>
            </a:rPr>
            <a:t>26</a:t>
          </a:r>
          <a:r>
            <a:rPr kumimoji="1" lang="ja-JP" altLang="ja-JP" sz="1100" b="0" i="0" baseline="0">
              <a:solidFill>
                <a:srgbClr val="FF0000"/>
              </a:solidFill>
              <a:effectLst/>
              <a:latin typeface="+mn-lt"/>
              <a:ea typeface="+mn-ea"/>
              <a:cs typeface="+mn-cs"/>
            </a:rPr>
            <a:t>万円</a:t>
          </a:r>
          <a:r>
            <a:rPr kumimoji="1" lang="ja-JP" altLang="en-US" sz="1000" b="0" i="0" u="none" strike="noStrike" baseline="0">
              <a:solidFill>
                <a:sysClr val="windowText" lastClr="000000"/>
              </a:solidFill>
              <a:latin typeface="ＭＳ Ｐゴシック"/>
              <a:ea typeface="ＭＳ Ｐゴシック"/>
            </a:rPr>
            <a:t>・介護分</a:t>
          </a:r>
          <a:r>
            <a:rPr kumimoji="1" lang="en-US" altLang="ja-JP" sz="1000" b="0" i="0" u="none" strike="noStrike" baseline="0">
              <a:solidFill>
                <a:sysClr val="windowText" lastClr="000000"/>
              </a:solidFill>
              <a:latin typeface="ＭＳ Ｐゴシック"/>
              <a:ea typeface="ＭＳ Ｐゴシック"/>
            </a:rPr>
            <a:t>17</a:t>
          </a:r>
          <a:r>
            <a:rPr kumimoji="1" lang="ja-JP" altLang="en-US" sz="1000" b="0" i="0" u="none" strike="noStrike" baseline="0">
              <a:solidFill>
                <a:sysClr val="windowText" lastClr="000000"/>
              </a:solidFill>
              <a:latin typeface="ＭＳ Ｐゴシック"/>
              <a:ea typeface="ＭＳ Ｐゴシック"/>
            </a:rPr>
            <a:t>万円</a:t>
          </a:r>
          <a:r>
            <a:rPr kumimoji="1" lang="ja-JP" altLang="en-US" sz="1000" b="0" i="0" u="none" strike="noStrike" baseline="0">
              <a:solidFill>
                <a:srgbClr val="FF0000"/>
              </a:solidFill>
              <a:latin typeface="ＭＳ Ｐゴシック"/>
              <a:ea typeface="ＭＳ Ｐゴシック"/>
            </a:rPr>
            <a:t>・子ども分3万円</a:t>
          </a:r>
          <a:r>
            <a:rPr kumimoji="1" lang="en-US" altLang="ja-JP" sz="1000" b="0" i="0" u="none" strike="noStrike" baseline="0">
              <a:solidFill>
                <a:sysClr val="windowText" lastClr="000000"/>
              </a:solidFill>
              <a:latin typeface="ＭＳ Ｐゴシック"/>
              <a:ea typeface="ＭＳ Ｐゴシック"/>
            </a:rPr>
            <a:t>)</a:t>
          </a:r>
          <a:endParaRPr kumimoji="1" lang="ja-JP" altLang="en-US" sz="1000" b="0" i="0" u="none" strike="noStrike" baseline="0">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8</xdr:col>
      <xdr:colOff>30480</xdr:colOff>
      <xdr:row>16</xdr:row>
      <xdr:rowOff>22860</xdr:rowOff>
    </xdr:from>
    <xdr:to xmlns:xdr="http://schemas.openxmlformats.org/drawingml/2006/spreadsheetDrawing">
      <xdr:col>27</xdr:col>
      <xdr:colOff>10160</xdr:colOff>
      <xdr:row>16</xdr:row>
      <xdr:rowOff>246380</xdr:rowOff>
    </xdr:to>
    <xdr:sp macro="" textlink="">
      <xdr:nvSpPr>
        <xdr:cNvPr id="2" name="テキスト ボックス 1"/>
        <xdr:cNvSpPr/>
      </xdr:nvSpPr>
      <xdr:spPr>
        <a:xfrm>
          <a:off x="3202305" y="4291965"/>
          <a:ext cx="5046980" cy="223520"/>
        </a:xfrm>
        <a:prstGeom prst="borderCallout1">
          <a:avLst>
            <a:gd name="adj1" fmla="val 61769"/>
            <a:gd name="adj2" fmla="val -149"/>
            <a:gd name="adj3" fmla="val 160364"/>
            <a:gd name="adj4" fmla="val -3300"/>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000">
              <a:solidFill>
                <a:schemeClr val="tx1"/>
              </a:solidFill>
            </a:rPr>
            <a:t>※</a:t>
          </a:r>
          <a:r>
            <a:rPr kumimoji="1" lang="ja-JP" altLang="en-US" sz="1000">
              <a:solidFill>
                <a:schemeClr val="tx1"/>
              </a:solidFill>
            </a:rPr>
            <a:t>令和8年</a:t>
          </a:r>
          <a:r>
            <a:rPr kumimoji="1" lang="en-US" altLang="ja-JP" sz="1000">
              <a:solidFill>
                <a:schemeClr val="tx1"/>
              </a:solidFill>
            </a:rPr>
            <a:t>1</a:t>
          </a:r>
          <a:r>
            <a:rPr kumimoji="1" lang="ja-JP" altLang="en-US" sz="1000">
              <a:solidFill>
                <a:schemeClr val="tx1"/>
              </a:solidFill>
            </a:rPr>
            <a:t>月</a:t>
          </a:r>
          <a:r>
            <a:rPr kumimoji="1" lang="en-US" altLang="ja-JP" sz="1000">
              <a:solidFill>
                <a:schemeClr val="tx1"/>
              </a:solidFill>
            </a:rPr>
            <a:t>1</a:t>
          </a:r>
          <a:r>
            <a:rPr kumimoji="1" lang="ja-JP" altLang="en-US" sz="1000">
              <a:solidFill>
                <a:schemeClr val="tx1"/>
              </a:solidFill>
            </a:rPr>
            <a:t>日現在の年齢 </a:t>
          </a:r>
          <a:r>
            <a:rPr kumimoji="1" lang="en-US" altLang="ja-JP" sz="1000">
              <a:solidFill>
                <a:schemeClr val="tx1"/>
              </a:solidFill>
            </a:rPr>
            <a:t>,</a:t>
          </a:r>
          <a:r>
            <a:rPr kumimoji="1" lang="en-US" altLang="ja-JP" sz="1000">
              <a:solidFill>
                <a:srgbClr val="FF0000"/>
              </a:solidFill>
            </a:rPr>
            <a:t>18歳以下</a:t>
          </a:r>
          <a:r>
            <a:rPr kumimoji="1" lang="ja-JP" altLang="en-US" sz="1000">
              <a:solidFill>
                <a:schemeClr val="tx1"/>
              </a:solidFill>
            </a:rPr>
            <a:t>は令和8年4月</a:t>
          </a:r>
          <a:r>
            <a:rPr kumimoji="1" lang="en-US" altLang="ja-JP" sz="1000">
              <a:solidFill>
                <a:schemeClr val="tx1"/>
              </a:solidFill>
            </a:rPr>
            <a:t>1</a:t>
          </a:r>
          <a:r>
            <a:rPr kumimoji="1" lang="ja-JP" altLang="en-US" sz="1000">
              <a:solidFill>
                <a:schemeClr val="tx1"/>
              </a:solidFill>
            </a:rPr>
            <a:t>日現在の年齢を入力</a:t>
          </a:r>
          <a:endParaRPr kumimoji="1" lang="en-US" altLang="ja-JP" sz="10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rgbClr val="FFFFFF"/>
        </a:solidFill>
        <a:ln w="9525">
          <a:solidFill>
            <a:srgbClr val="000000"/>
          </a:solidFill>
          <a:round/>
          <a:headEnd/>
          <a:tailEnd/>
        </a:ln>
      </a:spPr>
      <a:bodyPr vertOverflow="clip" horzOverflow="overflow" wrap="square" lIns="27432" tIns="18288" rIns="0" bIns="0" anchor="t" upright="1"/>
      <a:lstStyle>
        <a:defPPr algn="l" rtl="0">
          <a:lnSpc>
            <a:spcPts val="1100"/>
          </a:lnSpc>
          <a:defRPr sz="900" b="0" i="0" u="sng" strike="noStrike" baseline="0">
            <a:solidFill>
              <a:srgbClr val="C00000"/>
            </a:solidFill>
            <a:latin typeface="ＭＳ Ｐゴシック"/>
            <a:ea typeface="ＭＳ Ｐゴシック"/>
          </a:defRPr>
        </a:defPPr>
      </a:lstStyle>
    </a:spDef>
    <a:lnDef>
      <a:spPr>
        <a:xfrm>
          <a:off x="0" y="0"/>
          <a:ext cx="0" cy="0"/>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G64"/>
  <sheetViews>
    <sheetView tabSelected="1" view="pageBreakPreview" zoomScale="90" zoomScaleNormal="85" zoomScaleSheetLayoutView="90" workbookViewId="0">
      <selection activeCell="F22" sqref="F22:G23"/>
    </sheetView>
  </sheetViews>
  <sheetFormatPr defaultColWidth="2.75" defaultRowHeight="13.5"/>
  <cols>
    <col min="1" max="1" width="10.75" customWidth="1"/>
    <col min="2" max="2" width="0.625" hidden="1" customWidth="1"/>
    <col min="3" max="3" width="2.625" customWidth="1"/>
    <col min="5" max="5" width="14.125" customWidth="1"/>
    <col min="6" max="7" width="3.875" customWidth="1"/>
    <col min="8" max="8" width="3" customWidth="1"/>
    <col min="9" max="31" width="3.5" customWidth="1"/>
    <col min="32" max="49" width="12.625" customWidth="1"/>
    <col min="52" max="52" width="9.625" customWidth="1"/>
    <col min="53" max="53" width="14.5" customWidth="1"/>
    <col min="54" max="54" width="10.5" customWidth="1"/>
    <col min="57" max="59" width="12.25" customWidth="1"/>
  </cols>
  <sheetData>
    <row r="1" spans="1:30" ht="9.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7.25">
      <c r="A2" s="1"/>
      <c r="B2" s="1"/>
      <c r="C2" s="2"/>
      <c r="D2" s="1"/>
      <c r="E2" s="36"/>
      <c r="F2" s="1"/>
      <c r="G2" s="1"/>
      <c r="H2" s="1"/>
      <c r="I2" s="1"/>
      <c r="J2" s="1"/>
      <c r="K2" s="1"/>
      <c r="L2" s="1"/>
      <c r="M2" s="1"/>
      <c r="N2" s="1"/>
      <c r="O2" s="1"/>
      <c r="P2" s="1"/>
      <c r="Q2" s="1"/>
      <c r="R2" s="1"/>
      <c r="S2" s="1"/>
      <c r="T2" s="1"/>
      <c r="U2" s="1"/>
      <c r="V2" s="1"/>
      <c r="W2" s="1"/>
      <c r="X2" s="1"/>
      <c r="Y2" s="1"/>
      <c r="Z2" s="1"/>
      <c r="AA2" s="1"/>
      <c r="AB2" s="1"/>
      <c r="AC2" s="1"/>
      <c r="AD2" s="1"/>
    </row>
    <row r="3" spans="1:30" ht="48" customHeight="1">
      <c r="A3" s="1"/>
      <c r="B3" s="1"/>
      <c r="C3" s="2"/>
      <c r="D3" s="19" t="s">
        <v>119</v>
      </c>
      <c r="E3" s="1"/>
      <c r="F3" s="1"/>
      <c r="G3" s="1"/>
      <c r="H3" s="1"/>
      <c r="I3" s="1"/>
      <c r="J3" s="1"/>
      <c r="K3" s="1"/>
      <c r="L3" s="1"/>
      <c r="M3" s="1"/>
      <c r="N3" s="1"/>
      <c r="O3" s="1"/>
      <c r="P3" s="1"/>
      <c r="Q3" s="1"/>
      <c r="R3" s="1"/>
      <c r="S3" s="1"/>
      <c r="T3" s="1"/>
      <c r="U3" s="1"/>
      <c r="V3" s="1"/>
      <c r="W3" s="1"/>
      <c r="X3" s="1"/>
      <c r="Y3" s="1"/>
      <c r="Z3" s="1"/>
      <c r="AA3" s="1"/>
      <c r="AB3" s="1"/>
      <c r="AC3" s="1"/>
      <c r="AD3" s="1"/>
    </row>
    <row r="4" spans="1:30" ht="17.25">
      <c r="A4" s="1"/>
      <c r="B4" s="1"/>
      <c r="C4" s="2"/>
      <c r="D4" s="19" t="s">
        <v>83</v>
      </c>
      <c r="E4" s="1"/>
      <c r="F4" s="1"/>
      <c r="G4" s="1"/>
      <c r="H4" s="1"/>
      <c r="I4" s="1"/>
      <c r="J4" s="1"/>
      <c r="K4" s="1"/>
      <c r="L4" s="1"/>
      <c r="M4" s="1"/>
      <c r="N4" s="1"/>
      <c r="O4" s="1"/>
      <c r="P4" s="1"/>
      <c r="Q4" s="1"/>
      <c r="R4" s="1"/>
      <c r="S4" s="1"/>
      <c r="T4" s="1"/>
      <c r="U4" s="1"/>
      <c r="V4" s="1"/>
      <c r="W4" s="1"/>
      <c r="X4" s="1"/>
      <c r="Y4" s="1"/>
      <c r="Z4" s="1"/>
      <c r="AA4" s="1"/>
      <c r="AB4" s="1"/>
      <c r="AC4" s="1"/>
      <c r="AD4" s="1"/>
    </row>
    <row r="5" spans="1:30" ht="30.75" customHeight="1">
      <c r="A5" s="1"/>
      <c r="B5" s="1"/>
      <c r="C5" s="3" t="s">
        <v>51</v>
      </c>
      <c r="D5" s="3"/>
      <c r="E5" s="3"/>
      <c r="F5" s="3"/>
      <c r="G5" s="3"/>
      <c r="H5" s="3"/>
      <c r="I5" s="3"/>
      <c r="J5" s="3"/>
      <c r="K5" s="3"/>
      <c r="L5" s="3"/>
      <c r="M5" s="3"/>
      <c r="N5" s="3"/>
      <c r="O5" s="3"/>
      <c r="P5" s="3"/>
      <c r="Q5" s="3"/>
      <c r="R5" s="3"/>
      <c r="S5" s="3"/>
      <c r="T5" s="3"/>
      <c r="U5" s="3"/>
      <c r="V5" s="3"/>
      <c r="W5" s="3"/>
      <c r="X5" s="160"/>
      <c r="Y5" s="1"/>
      <c r="Z5" s="1"/>
      <c r="AA5" s="1"/>
      <c r="AB5" s="1"/>
      <c r="AC5" s="1"/>
      <c r="AD5" s="1"/>
    </row>
    <row r="6" spans="1:30" ht="20.100000000000001" customHeight="1">
      <c r="A6" s="1"/>
      <c r="B6" s="1"/>
      <c r="C6" s="4">
        <v>1</v>
      </c>
      <c r="D6" s="19" t="s">
        <v>44</v>
      </c>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20.100000000000001" customHeight="1">
      <c r="A7" s="1"/>
      <c r="B7" s="1"/>
      <c r="C7" s="4">
        <v>2</v>
      </c>
      <c r="D7" s="20" t="s">
        <v>85</v>
      </c>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ht="20.100000000000001" customHeight="1">
      <c r="A8" s="1"/>
      <c r="B8" s="1"/>
      <c r="C8" s="4">
        <v>3</v>
      </c>
      <c r="D8" s="21" t="s">
        <v>91</v>
      </c>
      <c r="E8" s="37"/>
      <c r="F8" s="37"/>
      <c r="G8" s="37"/>
      <c r="H8" s="37"/>
      <c r="I8" s="37"/>
      <c r="J8" s="37"/>
      <c r="K8" s="37"/>
      <c r="L8" s="37"/>
      <c r="M8" s="37"/>
      <c r="N8" s="37"/>
      <c r="O8" s="37"/>
      <c r="P8" s="37"/>
      <c r="Q8" s="37"/>
      <c r="R8" s="19"/>
      <c r="S8" s="19"/>
      <c r="T8" s="19"/>
      <c r="U8" s="19"/>
      <c r="V8" s="19"/>
      <c r="W8" s="19"/>
      <c r="X8" s="19"/>
      <c r="Y8" s="19"/>
      <c r="Z8" s="19"/>
      <c r="AA8" s="19"/>
      <c r="AB8" s="19"/>
      <c r="AC8" s="19"/>
      <c r="AD8" s="19"/>
    </row>
    <row r="9" spans="1:30" ht="20.100000000000001" customHeight="1">
      <c r="A9" s="1"/>
      <c r="B9" s="1"/>
      <c r="C9" s="5"/>
      <c r="D9" s="22" t="s">
        <v>78</v>
      </c>
      <c r="E9" s="38"/>
      <c r="F9" s="38"/>
      <c r="G9" s="38"/>
      <c r="H9" s="38"/>
      <c r="I9" s="38"/>
      <c r="J9" s="38"/>
      <c r="K9" s="38"/>
      <c r="L9" s="38"/>
      <c r="M9" s="38"/>
      <c r="N9" s="38"/>
      <c r="O9" s="38"/>
      <c r="P9" s="38"/>
      <c r="Q9" s="38"/>
      <c r="R9" s="38"/>
      <c r="S9" s="38"/>
      <c r="T9" s="38"/>
      <c r="U9" s="38"/>
      <c r="V9" s="38"/>
      <c r="W9" s="38"/>
      <c r="X9" s="38"/>
      <c r="Y9" s="38"/>
      <c r="Z9" s="38"/>
      <c r="AA9" s="38"/>
      <c r="AB9" s="38"/>
      <c r="AC9" s="38"/>
      <c r="AD9" s="38"/>
    </row>
    <row r="10" spans="1:30" ht="20.100000000000001" customHeight="1">
      <c r="A10" s="1"/>
      <c r="B10" s="1"/>
      <c r="C10" s="5"/>
      <c r="D10" s="22" t="s">
        <v>90</v>
      </c>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row>
    <row r="11" spans="1:30" ht="19.5" customHeight="1">
      <c r="A11" s="1"/>
      <c r="B11" s="1"/>
      <c r="C11" s="5"/>
      <c r="D11" s="23" t="s">
        <v>89</v>
      </c>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row>
    <row r="12" spans="1:30" ht="20.100000000000001" customHeight="1">
      <c r="A12" s="1"/>
      <c r="B12" s="1"/>
      <c r="C12" s="4">
        <v>4</v>
      </c>
      <c r="D12" s="24" t="s">
        <v>63</v>
      </c>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row>
    <row r="13" spans="1:30" ht="20.100000000000001" customHeight="1">
      <c r="A13" s="1"/>
      <c r="B13" s="1"/>
      <c r="C13" s="4">
        <v>5</v>
      </c>
      <c r="D13" s="24" t="s">
        <v>118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row>
    <row r="14" spans="1:30" ht="12.75" customHeight="1">
      <c r="A14" s="1"/>
      <c r="B14" s="1"/>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row>
    <row r="15" spans="1:30" ht="20.100000000000001" customHeight="1">
      <c r="A15" s="1"/>
      <c r="B15" s="1"/>
      <c r="C15" s="6" t="s">
        <v>62</v>
      </c>
      <c r="D15" s="22" t="s">
        <v>80</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20.100000000000001" customHeight="1">
      <c r="A16" s="1"/>
      <c r="B16" s="1"/>
      <c r="C16" s="6" t="s">
        <v>62</v>
      </c>
      <c r="D16" s="22" t="s">
        <v>82</v>
      </c>
      <c r="E16" s="40"/>
      <c r="F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59" ht="24" customHeight="1">
      <c r="A17" s="1"/>
      <c r="B17" s="1"/>
      <c r="C17" s="7" t="s">
        <v>112</v>
      </c>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59" ht="14.25" customHeight="1">
      <c r="A18" s="1"/>
      <c r="B18" s="1"/>
      <c r="C18" s="8" t="s">
        <v>84</v>
      </c>
      <c r="D18" s="25"/>
      <c r="E18" s="41"/>
      <c r="F18" s="53" t="s">
        <v>107</v>
      </c>
      <c r="G18" s="25"/>
      <c r="H18" s="41"/>
      <c r="I18" s="77" t="s">
        <v>41</v>
      </c>
      <c r="J18" s="96"/>
      <c r="K18" s="96"/>
      <c r="L18" s="96"/>
      <c r="M18" s="118"/>
      <c r="N18" s="77" t="s">
        <v>52</v>
      </c>
      <c r="O18" s="96"/>
      <c r="P18" s="96"/>
      <c r="Q18" s="96"/>
      <c r="R18" s="118"/>
      <c r="S18" s="8" t="s">
        <v>6</v>
      </c>
      <c r="T18" s="25"/>
      <c r="U18" s="25"/>
      <c r="V18" s="25"/>
      <c r="W18" s="41"/>
      <c r="X18" s="161"/>
      <c r="Y18" s="167"/>
      <c r="Z18" s="167"/>
      <c r="AA18" s="167"/>
      <c r="AB18" s="167"/>
      <c r="AC18" s="167"/>
      <c r="AD18" s="167"/>
    </row>
    <row r="19" spans="1:59" ht="13.5" customHeight="1">
      <c r="A19" s="1"/>
      <c r="B19" s="1"/>
      <c r="C19" s="9"/>
      <c r="D19" s="26"/>
      <c r="E19" s="42"/>
      <c r="F19" s="9"/>
      <c r="G19" s="26"/>
      <c r="H19" s="42"/>
      <c r="I19" s="78"/>
      <c r="J19" s="65"/>
      <c r="K19" s="65"/>
      <c r="L19" s="65"/>
      <c r="M19" s="119"/>
      <c r="N19" s="78"/>
      <c r="O19" s="65"/>
      <c r="P19" s="65"/>
      <c r="Q19" s="65"/>
      <c r="R19" s="119"/>
      <c r="S19" s="9"/>
      <c r="T19" s="26"/>
      <c r="U19" s="26"/>
      <c r="V19" s="26"/>
      <c r="W19" s="42"/>
      <c r="X19" s="161"/>
      <c r="Y19" s="167"/>
      <c r="Z19" s="167"/>
      <c r="AA19" s="167"/>
      <c r="AB19" s="167"/>
      <c r="AC19" s="167"/>
      <c r="AD19" s="167"/>
    </row>
    <row r="20" spans="1:59" ht="27" customHeight="1">
      <c r="A20" s="1"/>
      <c r="B20" s="1"/>
      <c r="C20" s="10" t="s">
        <v>113</v>
      </c>
      <c r="D20" s="27"/>
      <c r="E20" s="43"/>
      <c r="F20" s="54"/>
      <c r="G20" s="67"/>
      <c r="H20" s="70"/>
      <c r="I20" s="79" t="s">
        <v>16</v>
      </c>
      <c r="J20" s="97"/>
      <c r="K20" s="97"/>
      <c r="L20" s="97"/>
      <c r="M20" s="120"/>
      <c r="N20" s="79" t="s">
        <v>16</v>
      </c>
      <c r="O20" s="97"/>
      <c r="P20" s="97"/>
      <c r="Q20" s="97"/>
      <c r="R20" s="120"/>
      <c r="S20" s="79" t="s">
        <v>77</v>
      </c>
      <c r="T20" s="97"/>
      <c r="U20" s="97"/>
      <c r="V20" s="97"/>
      <c r="W20" s="120"/>
      <c r="X20" s="162"/>
      <c r="Y20" s="168"/>
      <c r="Z20" s="168"/>
      <c r="AA20" s="168"/>
      <c r="AB20" s="168"/>
      <c r="AC20" s="168"/>
      <c r="AD20" s="168"/>
      <c r="AG20" t="s">
        <v>72</v>
      </c>
      <c r="AH20" s="183" t="s">
        <v>42</v>
      </c>
      <c r="AU20" t="s">
        <v>20</v>
      </c>
      <c r="AZ20" t="s">
        <v>104</v>
      </c>
      <c r="BE20" t="s">
        <v>124</v>
      </c>
    </row>
    <row r="21" spans="1:59" ht="27" customHeight="1">
      <c r="A21" s="1"/>
      <c r="B21" s="1"/>
      <c r="C21" s="11"/>
      <c r="D21" s="28"/>
      <c r="E21" s="44"/>
      <c r="F21" s="55"/>
      <c r="G21" s="68"/>
      <c r="H21" s="71"/>
      <c r="I21" s="80"/>
      <c r="J21" s="98"/>
      <c r="K21" s="98"/>
      <c r="L21" s="98"/>
      <c r="M21" s="121"/>
      <c r="N21" s="80"/>
      <c r="O21" s="98"/>
      <c r="P21" s="98"/>
      <c r="Q21" s="98"/>
      <c r="R21" s="121"/>
      <c r="S21" s="80"/>
      <c r="T21" s="98"/>
      <c r="U21" s="98"/>
      <c r="V21" s="98"/>
      <c r="W21" s="121"/>
      <c r="X21" s="162"/>
      <c r="Y21" s="168"/>
      <c r="Z21" s="168"/>
      <c r="AA21" s="168"/>
      <c r="AB21" s="168"/>
      <c r="AC21" s="168"/>
      <c r="AD21" s="168"/>
      <c r="AG21" s="174"/>
      <c r="AH21" s="184" t="s">
        <v>88</v>
      </c>
      <c r="AI21" s="193" t="s">
        <v>92</v>
      </c>
      <c r="AJ21" s="194" t="s">
        <v>93</v>
      </c>
      <c r="AK21" s="203" t="s">
        <v>94</v>
      </c>
      <c r="AL21" s="194" t="s">
        <v>95</v>
      </c>
      <c r="AM21" s="217" t="s">
        <v>55</v>
      </c>
      <c r="AN21" s="184" t="s">
        <v>96</v>
      </c>
      <c r="AO21" s="219" t="s">
        <v>61</v>
      </c>
      <c r="AP21" s="224" t="s">
        <v>87</v>
      </c>
      <c r="AQ21" s="233" t="s">
        <v>24</v>
      </c>
      <c r="AR21" s="233" t="s">
        <v>86</v>
      </c>
      <c r="AS21" s="236"/>
      <c r="AU21" s="174"/>
      <c r="AV21" s="233" t="s">
        <v>24</v>
      </c>
      <c r="AW21" s="242" t="s">
        <v>37</v>
      </c>
      <c r="AZ21" s="174"/>
      <c r="BA21" s="245" t="s">
        <v>54</v>
      </c>
      <c r="BB21" s="245" t="s">
        <v>105</v>
      </c>
      <c r="BE21" s="174"/>
      <c r="BF21" s="245" t="s">
        <v>54</v>
      </c>
      <c r="BG21" s="245" t="s">
        <v>125</v>
      </c>
    </row>
    <row r="22" spans="1:59" ht="16.5" customHeight="1">
      <c r="A22" s="1"/>
      <c r="B22" s="1"/>
      <c r="C22" s="8" t="s">
        <v>67</v>
      </c>
      <c r="D22" s="25"/>
      <c r="E22" s="41"/>
      <c r="F22" s="56"/>
      <c r="G22" s="56"/>
      <c r="H22" s="72" t="s">
        <v>13</v>
      </c>
      <c r="I22" s="81"/>
      <c r="J22" s="99"/>
      <c r="K22" s="99"/>
      <c r="L22" s="111"/>
      <c r="M22" s="122" t="s">
        <v>0</v>
      </c>
      <c r="N22" s="130"/>
      <c r="O22" s="139"/>
      <c r="P22" s="139"/>
      <c r="Q22" s="139"/>
      <c r="R22" s="122" t="s">
        <v>0</v>
      </c>
      <c r="S22" s="130"/>
      <c r="T22" s="139"/>
      <c r="U22" s="139"/>
      <c r="V22" s="139"/>
      <c r="W22" s="122" t="s">
        <v>0</v>
      </c>
      <c r="X22" s="163"/>
      <c r="Y22" s="169"/>
      <c r="Z22" s="169"/>
      <c r="AA22" s="167"/>
      <c r="AB22" s="169"/>
      <c r="AC22" s="169"/>
      <c r="AD22" s="167"/>
      <c r="AG22" s="175" t="s">
        <v>15</v>
      </c>
      <c r="AH22" s="185">
        <f>IF(I22&lt;=650999,0,IF(I22&lt;=1899999,I22-650000,IF(I22&lt;=3599999,ROUNDDOWN(I22/4,-3)*4*0.7-80000,IF(I22&lt;=6599999,ROUNDDOWN(I22/4,-3)*4*0.8-440000,IF(I22&lt;=8499999,I22*0.9-1100000,I22-1950000)))))</f>
        <v>0</v>
      </c>
      <c r="AI22" s="185">
        <f>IF(AH22&lt;=0,0,IF(AL22&lt;=0,0,(IF(AH22&lt;=100000,AH22,100000))))</f>
        <v>0</v>
      </c>
      <c r="AJ22" s="195">
        <f>AH22-AH23</f>
        <v>0</v>
      </c>
      <c r="AK22" s="185">
        <f>IF(N22&lt;=600000,0,IF(N22&lt;=1299999,N22-600000,IF(N22&lt;=4099999,N22*0.75-275000,IF(N22&lt;=7699999,N22*0.85-685000,IF(N22&lt;=9999999,N22*0.95-1455000,IF(N22&gt;=10000000,N22-1955000))))))</f>
        <v>0</v>
      </c>
      <c r="AL22" s="208">
        <f>IF(F22&lt;=64,AK22,AK23)</f>
        <v>0</v>
      </c>
      <c r="AM22" s="218">
        <f>S22</f>
        <v>0</v>
      </c>
      <c r="AN22" s="208">
        <f>AJ22+AL22+AM22</f>
        <v>0</v>
      </c>
      <c r="AO22" s="208">
        <f>IF(AJ22+AL22+AM22&gt;0,AN22,0)</f>
        <v>0</v>
      </c>
      <c r="AP22" s="225">
        <f>IF(AN22&lt;=24000000,430000,IF(AN22&lt;=24500000,290000,IF(AN22&lt;=25000000,150000,0)))</f>
        <v>430000</v>
      </c>
      <c r="AQ22" s="197" t="str">
        <f>IF((AN22-AP22)&lt;0,"",(AN22-AP22))</f>
        <v/>
      </c>
      <c r="AR22" s="218">
        <f>IF(AJ22&gt;0,1,IF(AL23&gt;0,1,0))</f>
        <v>0</v>
      </c>
      <c r="AS22" s="237"/>
      <c r="AU22" s="175" t="s">
        <v>15</v>
      </c>
      <c r="AV22" s="208" t="str">
        <f>IF(AND(F22&gt;=40,F22&lt;=64),(AQ22),"")</f>
        <v/>
      </c>
      <c r="AW22" s="243">
        <f>IF(F22&lt;40,0,IF(F22&lt;=64,1,IF(F22&gt;65,0,)))</f>
        <v>0</v>
      </c>
      <c r="AZ22" s="244" t="s">
        <v>15</v>
      </c>
      <c r="BA22" s="244" t="str">
        <f>IF(AND(F22&gt;=0,F22&lt;=5),(AQ22),"")</f>
        <v/>
      </c>
      <c r="BB22" s="244" t="str">
        <f>IF(F22="","",IF(F22&gt;=6,0,IF(AND(F22&lt;=5,F22&gt;=0),1,0)))</f>
        <v/>
      </c>
      <c r="BE22" s="244" t="s">
        <v>15</v>
      </c>
      <c r="BF22" s="244" t="str">
        <f>IF(AND(F22&gt;=0,F22&lt;=17),(AQ22),"")</f>
        <v/>
      </c>
      <c r="BG22" s="244" t="str">
        <f>IF(F22="","",IF(F22&gt;=18,0,IF(AND(F22&lt;=17,F22&gt;=0),1,0)))</f>
        <v/>
      </c>
    </row>
    <row r="23" spans="1:59" ht="16.5" customHeight="1">
      <c r="A23" s="1"/>
      <c r="B23" s="1"/>
      <c r="C23" s="12" t="s">
        <v>26</v>
      </c>
      <c r="D23" s="29"/>
      <c r="E23" s="45"/>
      <c r="F23" s="57"/>
      <c r="G23" s="57"/>
      <c r="H23" s="73"/>
      <c r="I23" s="82"/>
      <c r="J23" s="100"/>
      <c r="K23" s="100"/>
      <c r="L23" s="112"/>
      <c r="M23" s="123"/>
      <c r="N23" s="131"/>
      <c r="O23" s="131"/>
      <c r="P23" s="131"/>
      <c r="Q23" s="131"/>
      <c r="R23" s="123"/>
      <c r="S23" s="131"/>
      <c r="T23" s="131"/>
      <c r="U23" s="131"/>
      <c r="V23" s="131"/>
      <c r="W23" s="123"/>
      <c r="X23" s="164"/>
      <c r="Y23" s="169"/>
      <c r="Z23" s="169"/>
      <c r="AA23" s="167"/>
      <c r="AB23" s="169"/>
      <c r="AC23" s="169"/>
      <c r="AD23" s="167"/>
      <c r="AG23" s="176"/>
      <c r="AH23" s="186">
        <f>IF((AI22+AI23-100000)&lt;=0,0,(AI22+AI23-100000))</f>
        <v>0</v>
      </c>
      <c r="AI23" s="186">
        <f>IF(AH22&lt;=0,0,IF(AL22&lt;=0,0,(IF(AL22&lt;=100000,AL22,100000))))</f>
        <v>0</v>
      </c>
      <c r="AJ23" s="196"/>
      <c r="AK23" s="186">
        <f>IF(N22&lt;=1100000,0,IF(N22&lt;=3299999,N22-1100000,IF(N22&lt;=4099999,N22*0.75-275000,IF(N22&lt;=7699999,N22*0.85-685000,IF(N22&lt;=9999999,N22*0.95-1455000,IF(N22&gt;=10000000,N22-1955000))))))</f>
        <v>0</v>
      </c>
      <c r="AL23" s="209">
        <f>IF(F22&lt;=64,AK22,IF(AK23-150000&lt;=0,0,AK23-150000))</f>
        <v>0</v>
      </c>
      <c r="AM23" s="218"/>
      <c r="AN23" s="209">
        <f>AJ22+AL23+AM22</f>
        <v>0</v>
      </c>
      <c r="AO23" s="220">
        <f>IF(AJ22+AL23+AM22&gt;0,AN23,0)</f>
        <v>0</v>
      </c>
      <c r="AP23" s="226"/>
      <c r="AQ23" s="186"/>
      <c r="AR23" s="218"/>
      <c r="AS23" s="237"/>
      <c r="AU23" s="176"/>
      <c r="AV23" s="220"/>
      <c r="AW23" s="243"/>
      <c r="AZ23" s="244"/>
      <c r="BA23" s="244"/>
      <c r="BB23" s="244"/>
      <c r="BE23" s="244"/>
      <c r="BF23" s="244"/>
      <c r="BG23" s="244"/>
    </row>
    <row r="24" spans="1:59" ht="16.5" customHeight="1">
      <c r="A24" s="1"/>
      <c r="B24" s="1"/>
      <c r="C24" s="13" t="s">
        <v>66</v>
      </c>
      <c r="D24" s="30"/>
      <c r="E24" s="46"/>
      <c r="F24" s="57"/>
      <c r="G24" s="57"/>
      <c r="H24" s="73" t="s">
        <v>13</v>
      </c>
      <c r="I24" s="83"/>
      <c r="J24" s="101"/>
      <c r="K24" s="101"/>
      <c r="L24" s="113"/>
      <c r="M24" s="123" t="s">
        <v>0</v>
      </c>
      <c r="N24" s="132"/>
      <c r="O24" s="131"/>
      <c r="P24" s="131"/>
      <c r="Q24" s="131"/>
      <c r="R24" s="123" t="s">
        <v>0</v>
      </c>
      <c r="S24" s="132"/>
      <c r="T24" s="131"/>
      <c r="U24" s="131"/>
      <c r="V24" s="131"/>
      <c r="W24" s="123" t="s">
        <v>0</v>
      </c>
      <c r="X24" s="163"/>
      <c r="Y24" s="169"/>
      <c r="Z24" s="169"/>
      <c r="AA24" s="167"/>
      <c r="AB24" s="169"/>
      <c r="AC24" s="169"/>
      <c r="AD24" s="167"/>
      <c r="AG24" s="175" t="s">
        <v>2</v>
      </c>
      <c r="AH24" s="185">
        <f>IF(I24&lt;=650999,0,IF(I24&lt;=1899999,I24-650000,IF(I24&lt;=3599999,ROUNDDOWN(I24/4,-3)*4*0.7-80000,IF(I24&lt;=6599999,ROUNDDOWN(I24/4,-3)*4*0.8-440000,IF(I24&lt;=8499999,I24*0.9-1100000,I24-1950000)))))</f>
        <v>0</v>
      </c>
      <c r="AI24" s="185">
        <f>IF(AH24&lt;=0,0,IF(AL24&lt;=0,0,(IF(AH24&lt;=100000,AH24,100000))))</f>
        <v>0</v>
      </c>
      <c r="AJ24" s="195">
        <f>AH24-AH25</f>
        <v>0</v>
      </c>
      <c r="AK24" s="185">
        <f>IF(N24&lt;=600000,0,IF(N24&lt;=1299999,N24-600000,IF(N24&lt;=4099999,N24*0.75-275000,IF(N24&lt;=7699999,N24*0.85-685000,IF(N24&lt;=9999999,N24*0.95-1455000,IF(N24&gt;=10000000,N24-1955000))))))</f>
        <v>0</v>
      </c>
      <c r="AL24" s="208">
        <f>IF(F24&lt;=64,AK24,AK25)</f>
        <v>0</v>
      </c>
      <c r="AM24" s="218">
        <f>S24</f>
        <v>0</v>
      </c>
      <c r="AN24" s="210">
        <f>AJ24+AL24+AM24</f>
        <v>0</v>
      </c>
      <c r="AO24" s="208">
        <f>IF(AJ24+AL24+AM24&gt;0,AN24,0)</f>
        <v>0</v>
      </c>
      <c r="AP24" s="225">
        <f>IF(AN24&lt;=24000000,430000,IF(AN24&lt;=24500000,290000,IF(AN24&lt;=25000000,150000,0)))</f>
        <v>430000</v>
      </c>
      <c r="AQ24" s="197" t="str">
        <f>IF((AN24-AP24)&lt;0,"",(AN24-AP24))</f>
        <v/>
      </c>
      <c r="AR24" s="218">
        <f>IF(AJ24&gt;0,1,IF(AL25&gt;0,1,0))</f>
        <v>0</v>
      </c>
      <c r="AS24" s="237"/>
      <c r="AU24" s="175" t="s">
        <v>2</v>
      </c>
      <c r="AV24" s="208" t="str">
        <f>IF(AND(F24&gt;=40,F24&lt;=64),(AQ24),"")</f>
        <v/>
      </c>
      <c r="AW24" s="243">
        <f>IF(F24&lt;40,0,IF(F24&lt;=64,1,IF(F24&gt;65,0,)))</f>
        <v>0</v>
      </c>
      <c r="AZ24" s="244" t="s">
        <v>2</v>
      </c>
      <c r="BA24" s="244" t="str">
        <f>IF(AND(F24&gt;=0,F24&lt;=5),(AQ24),"")</f>
        <v/>
      </c>
      <c r="BB24" s="244" t="str">
        <f>IF(F24="","",IF(F24&gt;=6,0,IF(AND(F24&lt;=5,F24&gt;=0),1,0)))</f>
        <v/>
      </c>
      <c r="BE24" s="244" t="s">
        <v>2</v>
      </c>
      <c r="BF24" s="244" t="str">
        <f>IF(AND(F24&gt;=0,F24&lt;=17),(AQ24),"")</f>
        <v/>
      </c>
      <c r="BG24" s="244" t="str">
        <f>IF(F24="","",IF(F24&gt;=18,0,IF(AND(F24&lt;=17,F24&gt;=0),1,0)))</f>
        <v/>
      </c>
    </row>
    <row r="25" spans="1:59" ht="16.5" customHeight="1">
      <c r="A25" s="1"/>
      <c r="B25" s="1"/>
      <c r="C25" s="14"/>
      <c r="D25" s="31"/>
      <c r="E25" s="47"/>
      <c r="F25" s="57"/>
      <c r="G25" s="57"/>
      <c r="H25" s="73"/>
      <c r="I25" s="82"/>
      <c r="J25" s="100"/>
      <c r="K25" s="100"/>
      <c r="L25" s="112"/>
      <c r="M25" s="123"/>
      <c r="N25" s="131"/>
      <c r="O25" s="131"/>
      <c r="P25" s="131"/>
      <c r="Q25" s="131"/>
      <c r="R25" s="123"/>
      <c r="S25" s="131"/>
      <c r="T25" s="131"/>
      <c r="U25" s="131"/>
      <c r="V25" s="131"/>
      <c r="W25" s="123"/>
      <c r="X25" s="164"/>
      <c r="Y25" s="169"/>
      <c r="Z25" s="169"/>
      <c r="AA25" s="167"/>
      <c r="AB25" s="169"/>
      <c r="AC25" s="169"/>
      <c r="AD25" s="167"/>
      <c r="AG25" s="176"/>
      <c r="AH25" s="186">
        <f>IF((AI24+AI25-100000)&lt;=0,0,(AI24+AI25-100000))</f>
        <v>0</v>
      </c>
      <c r="AI25" s="186">
        <f>IF(AH24&lt;=0,0,IF(AL24&lt;=0,0,(IF(AL24&lt;=100000,AL24,100000))))</f>
        <v>0</v>
      </c>
      <c r="AJ25" s="196"/>
      <c r="AK25" s="186">
        <f>IF(N24&lt;=1100000,0,IF(N24&lt;=3299999,N24-1100000,IF(N24&lt;=4099999,N24*0.75-275000,IF(N24&lt;=7699999,N24*0.85-685000,IF(N24&lt;=9999999,N24*0.95-1455000,IF(N24&gt;=10000000,N24-1955000))))))</f>
        <v>0</v>
      </c>
      <c r="AL25" s="209">
        <f>IF(F24&lt;=64,AK24,IF(AK25-150000&lt;=0,0,AK25-150000))</f>
        <v>0</v>
      </c>
      <c r="AM25" s="218"/>
      <c r="AN25" s="212">
        <f>AJ24+AL25+AM24</f>
        <v>0</v>
      </c>
      <c r="AO25" s="220">
        <f>IF(AJ24+AL25+AM24&gt;0,AN25,0)</f>
        <v>0</v>
      </c>
      <c r="AP25" s="226"/>
      <c r="AQ25" s="186"/>
      <c r="AR25" s="218"/>
      <c r="AS25" s="237"/>
      <c r="AU25" s="176"/>
      <c r="AV25" s="220"/>
      <c r="AW25" s="243"/>
      <c r="AZ25" s="244"/>
      <c r="BA25" s="244"/>
      <c r="BB25" s="244"/>
      <c r="BE25" s="244"/>
      <c r="BF25" s="244"/>
      <c r="BG25" s="244"/>
    </row>
    <row r="26" spans="1:59" ht="16.5" customHeight="1">
      <c r="A26" s="1"/>
      <c r="B26" s="1"/>
      <c r="C26" s="13" t="s">
        <v>50</v>
      </c>
      <c r="D26" s="30"/>
      <c r="E26" s="46"/>
      <c r="F26" s="58"/>
      <c r="G26" s="58"/>
      <c r="H26" s="74" t="s">
        <v>13</v>
      </c>
      <c r="I26" s="84"/>
      <c r="J26" s="102"/>
      <c r="K26" s="102"/>
      <c r="L26" s="114"/>
      <c r="M26" s="124" t="s">
        <v>0</v>
      </c>
      <c r="N26" s="133"/>
      <c r="O26" s="140"/>
      <c r="P26" s="140"/>
      <c r="Q26" s="140"/>
      <c r="R26" s="124" t="s">
        <v>0</v>
      </c>
      <c r="S26" s="133"/>
      <c r="T26" s="140"/>
      <c r="U26" s="140"/>
      <c r="V26" s="140"/>
      <c r="W26" s="124" t="s">
        <v>0</v>
      </c>
      <c r="X26" s="163"/>
      <c r="Y26" s="169"/>
      <c r="Z26" s="169"/>
      <c r="AA26" s="167"/>
      <c r="AB26" s="169"/>
      <c r="AC26" s="169"/>
      <c r="AD26" s="167"/>
      <c r="AG26" s="175" t="s">
        <v>11</v>
      </c>
      <c r="AH26" s="185">
        <f>IF(I26&lt;=650999,0,IF(I26&lt;=1899999,I26-650000,IF(I26&lt;=3599999,ROUNDDOWN(I26/4,-3)*4*0.7-80000,IF(I26&lt;=6599999,ROUNDDOWN(I26/4,-3)*4*0.8-440000,IF(I26&lt;=8499999,I26*0.9-1100000,I26-1950000)))))</f>
        <v>0</v>
      </c>
      <c r="AI26" s="185">
        <f>IF(AH26&lt;=0,0,IF(AL26&lt;=0,0,(IF(AH26&lt;=100000,AH26,100000))))</f>
        <v>0</v>
      </c>
      <c r="AJ26" s="195">
        <f>AH26-AH27</f>
        <v>0</v>
      </c>
      <c r="AK26" s="185">
        <f>IF(N26&lt;=600000,0,IF(N26&lt;=1299999,N26-600000,IF(N26&lt;=4099999,N26*0.75-275000,IF(N26&lt;=7699999,N26*0.85-685000,IF(N26&lt;=9999999,N26*0.95-1455000,IF(N26&gt;=10000000,N26-1955000))))))</f>
        <v>0</v>
      </c>
      <c r="AL26" s="208">
        <f>IF(F26&lt;=64,AK26,AK27)</f>
        <v>0</v>
      </c>
      <c r="AM26" s="218">
        <f>S26</f>
        <v>0</v>
      </c>
      <c r="AN26" s="210">
        <f>AJ26+AL26+AM26</f>
        <v>0</v>
      </c>
      <c r="AO26" s="208">
        <f>IF(AJ26+AL26+AM26&gt;0,AN26,0)</f>
        <v>0</v>
      </c>
      <c r="AP26" s="225">
        <f>IF(AN26&lt;=24000000,430000,IF(AN26&lt;=24500000,290000,IF(AN26&lt;=25000000,150000,0)))</f>
        <v>430000</v>
      </c>
      <c r="AQ26" s="197" t="str">
        <f>IF((AN26-AP26)&lt;0,"",(AN26-AP26))</f>
        <v/>
      </c>
      <c r="AR26" s="218">
        <f>IF(AJ26&gt;0,1,IF(AL27&gt;0,1,0))</f>
        <v>0</v>
      </c>
      <c r="AS26" s="237"/>
      <c r="AU26" s="175" t="s">
        <v>11</v>
      </c>
      <c r="AV26" s="208" t="str">
        <f>IF(AND(F26&gt;=40,F26&lt;=64),(AQ26),"")</f>
        <v/>
      </c>
      <c r="AW26" s="243">
        <f>IF(F26&lt;40,0,IF(F26&lt;=64,1,IF(F26&gt;65,0,)))</f>
        <v>0</v>
      </c>
      <c r="AZ26" s="244" t="s">
        <v>11</v>
      </c>
      <c r="BA26" s="244" t="str">
        <f>IF(AND(F26&gt;=0,F26&lt;=5),(AQ26),"")</f>
        <v/>
      </c>
      <c r="BB26" s="244" t="str">
        <f>IF(F26="","",IF(F26&gt;=6,0,IF(AND(F26&lt;=5,F26&gt;=0),1,0)))</f>
        <v/>
      </c>
      <c r="BE26" s="244" t="s">
        <v>11</v>
      </c>
      <c r="BF26" s="244" t="str">
        <f>IF(AND(F26&gt;=0,F26&lt;=17),(AQ26),"")</f>
        <v/>
      </c>
      <c r="BG26" s="244" t="str">
        <f>IF(F26="","",IF(F26&gt;=18,0,IF(AND(F26&lt;=17,F26&gt;=0),1,0)))</f>
        <v/>
      </c>
    </row>
    <row r="27" spans="1:59" ht="16.5" customHeight="1">
      <c r="A27" s="1"/>
      <c r="B27" s="1"/>
      <c r="C27" s="14"/>
      <c r="D27" s="31"/>
      <c r="E27" s="47"/>
      <c r="F27" s="57"/>
      <c r="G27" s="57"/>
      <c r="H27" s="73"/>
      <c r="I27" s="82"/>
      <c r="J27" s="100"/>
      <c r="K27" s="100"/>
      <c r="L27" s="112"/>
      <c r="M27" s="123"/>
      <c r="N27" s="131"/>
      <c r="O27" s="131"/>
      <c r="P27" s="131"/>
      <c r="Q27" s="131"/>
      <c r="R27" s="123"/>
      <c r="S27" s="131"/>
      <c r="T27" s="131"/>
      <c r="U27" s="131"/>
      <c r="V27" s="131"/>
      <c r="W27" s="123"/>
      <c r="X27" s="164"/>
      <c r="Y27" s="169"/>
      <c r="Z27" s="169"/>
      <c r="AA27" s="167"/>
      <c r="AB27" s="169"/>
      <c r="AC27" s="169"/>
      <c r="AD27" s="167"/>
      <c r="AG27" s="176"/>
      <c r="AH27" s="186">
        <f>IF((AI26+AI27-100000)&lt;=0,0,(AI26+AI27-100000))</f>
        <v>0</v>
      </c>
      <c r="AI27" s="186">
        <f>IF(AH26&lt;=0,0,IF(AL26&lt;=0,0,(IF(AL26&lt;=100000,AL26,100000))))</f>
        <v>0</v>
      </c>
      <c r="AJ27" s="196"/>
      <c r="AK27" s="186">
        <f>IF(N26&lt;=1100000,0,IF(N26&lt;=3299999,N26-1100000,IF(N26&lt;=4099999,N26*0.75-275000,IF(N26&lt;=7699999,N26*0.85-685000,IF(N26&lt;=9999999,N26*0.95-1455000,IF(N26&gt;=10000000,N26-1955000))))))</f>
        <v>0</v>
      </c>
      <c r="AL27" s="209">
        <f>IF(F26&lt;=64,AK26,IF(AK27-150000&lt;=0,0,AK27-150000))</f>
        <v>0</v>
      </c>
      <c r="AM27" s="218"/>
      <c r="AN27" s="212">
        <f>AJ26+AL27+AM26</f>
        <v>0</v>
      </c>
      <c r="AO27" s="220">
        <f>IF(AJ26+AL27+AM26&gt;0,AN27,0)</f>
        <v>0</v>
      </c>
      <c r="AP27" s="226"/>
      <c r="AQ27" s="186"/>
      <c r="AR27" s="218"/>
      <c r="AS27" s="237"/>
      <c r="AU27" s="176"/>
      <c r="AV27" s="220"/>
      <c r="AW27" s="243"/>
      <c r="AZ27" s="244"/>
      <c r="BA27" s="244"/>
      <c r="BB27" s="244"/>
      <c r="BE27" s="244"/>
      <c r="BF27" s="244"/>
      <c r="BG27" s="244"/>
    </row>
    <row r="28" spans="1:59" ht="16.5" customHeight="1">
      <c r="A28" s="1"/>
      <c r="B28" s="1"/>
      <c r="C28" s="13" t="s">
        <v>57</v>
      </c>
      <c r="D28" s="30"/>
      <c r="E28" s="46"/>
      <c r="F28" s="57"/>
      <c r="G28" s="57"/>
      <c r="H28" s="73" t="s">
        <v>13</v>
      </c>
      <c r="I28" s="83"/>
      <c r="J28" s="101"/>
      <c r="K28" s="101"/>
      <c r="L28" s="113"/>
      <c r="M28" s="123" t="s">
        <v>0</v>
      </c>
      <c r="N28" s="132"/>
      <c r="O28" s="131"/>
      <c r="P28" s="131"/>
      <c r="Q28" s="131"/>
      <c r="R28" s="123" t="s">
        <v>0</v>
      </c>
      <c r="S28" s="132"/>
      <c r="T28" s="131"/>
      <c r="U28" s="131"/>
      <c r="V28" s="131"/>
      <c r="W28" s="123" t="s">
        <v>0</v>
      </c>
      <c r="X28" s="163"/>
      <c r="Y28" s="169"/>
      <c r="Z28" s="169"/>
      <c r="AA28" s="167"/>
      <c r="AB28" s="169"/>
      <c r="AC28" s="169"/>
      <c r="AD28" s="167"/>
      <c r="AG28" s="175" t="s">
        <v>18</v>
      </c>
      <c r="AH28" s="185">
        <f>IF(I28&lt;=650999,0,IF(I28&lt;=1899999,I28-650000,IF(I28&lt;=3599999,ROUNDDOWN(I28/4,-3)*4*0.7-80000,IF(I28&lt;=6599999,ROUNDDOWN(I28/4,-3)*4*0.8-440000,IF(I28&lt;=8499999,I28*0.9-1100000,I28-1950000)))))</f>
        <v>0</v>
      </c>
      <c r="AI28" s="185">
        <f>IF(AH28&lt;=0,0,IF(AL28&lt;=0,0,(IF(AH28&lt;=100000,AH28,100000))))</f>
        <v>0</v>
      </c>
      <c r="AJ28" s="195">
        <f>AH28-AH29</f>
        <v>0</v>
      </c>
      <c r="AK28" s="185">
        <f>IF(N28&lt;=600000,0,IF(N28&lt;=1299999,N28-600000,IF(N28&lt;=4099999,N28*0.75-275000,IF(N28&lt;=7699999,N28*0.85-685000,IF(N28&lt;=9999999,N28*0.95-1455000,IF(N28&gt;=10000000,N28-1955000))))))</f>
        <v>0</v>
      </c>
      <c r="AL28" s="208">
        <f>IF(F28&lt;=64,AK28,AK29)</f>
        <v>0</v>
      </c>
      <c r="AM28" s="218">
        <f>S28</f>
        <v>0</v>
      </c>
      <c r="AN28" s="208">
        <f>AJ28+AL28+AM28</f>
        <v>0</v>
      </c>
      <c r="AO28" s="208">
        <f>IF(AJ28+AL28+AM28&gt;0,AN28,0)</f>
        <v>0</v>
      </c>
      <c r="AP28" s="225">
        <f>IF(AN28&lt;=24000000,430000,IF(AN28&lt;=24500000,290000,IF(AN28&lt;=25000000,150000,0)))</f>
        <v>430000</v>
      </c>
      <c r="AQ28" s="197" t="str">
        <f>IF((AN28-AP28)&lt;0,"",(AN28-AP28))</f>
        <v/>
      </c>
      <c r="AR28" s="218">
        <f>IF(AJ28&gt;0,1,IF(AL29&gt;0,1,0))</f>
        <v>0</v>
      </c>
      <c r="AS28" s="237"/>
      <c r="AU28" s="175" t="s">
        <v>18</v>
      </c>
      <c r="AV28" s="208" t="str">
        <f>IF(AND(F28&gt;=40,F28&lt;=64),(AQ28),"")</f>
        <v/>
      </c>
      <c r="AW28" s="243">
        <f>IF(F28&lt;40,0,IF(F28&lt;=64,1,IF(F28&gt;65,0,)))</f>
        <v>0</v>
      </c>
      <c r="AZ28" s="244" t="s">
        <v>18</v>
      </c>
      <c r="BA28" s="244" t="str">
        <f>IF(AND(F28&gt;=0,F28&lt;=5),(AQ28),"")</f>
        <v/>
      </c>
      <c r="BB28" s="244" t="str">
        <f>IF(F28="","",IF(F28&gt;=6,0,IF(AND(F28&lt;=5,F28&gt;=0),1,0)))</f>
        <v/>
      </c>
      <c r="BE28" s="244" t="s">
        <v>18</v>
      </c>
      <c r="BF28" s="244" t="str">
        <f>IF(AND(F28&gt;=0,F28&lt;=17),(AQ28),"")</f>
        <v/>
      </c>
      <c r="BG28" s="244" t="str">
        <f>IF(F28="","",IF(F28&gt;=18,0,IF(AND(F28&lt;=17,F28&gt;=0),1,0)))</f>
        <v/>
      </c>
    </row>
    <row r="29" spans="1:59" ht="16.5" customHeight="1">
      <c r="A29" s="1"/>
      <c r="B29" s="1"/>
      <c r="C29" s="14"/>
      <c r="D29" s="31"/>
      <c r="E29" s="47"/>
      <c r="F29" s="57"/>
      <c r="G29" s="57"/>
      <c r="H29" s="73"/>
      <c r="I29" s="82"/>
      <c r="J29" s="100"/>
      <c r="K29" s="100"/>
      <c r="L29" s="112"/>
      <c r="M29" s="123"/>
      <c r="N29" s="131"/>
      <c r="O29" s="131"/>
      <c r="P29" s="131"/>
      <c r="Q29" s="131"/>
      <c r="R29" s="123"/>
      <c r="S29" s="131"/>
      <c r="T29" s="131"/>
      <c r="U29" s="131"/>
      <c r="V29" s="131"/>
      <c r="W29" s="123"/>
      <c r="X29" s="164"/>
      <c r="Y29" s="169"/>
      <c r="Z29" s="169"/>
      <c r="AA29" s="167"/>
      <c r="AB29" s="169"/>
      <c r="AC29" s="169"/>
      <c r="AD29" s="167"/>
      <c r="AG29" s="176"/>
      <c r="AH29" s="186">
        <f>IF((AI28+AI29-100000)&lt;=0,0,(AI28+AI29-100000))</f>
        <v>0</v>
      </c>
      <c r="AI29" s="186">
        <f>IF(AH28&lt;=0,0,IF(AL28&lt;=0,0,(IF(AL28&lt;=100000,AL28,100000))))</f>
        <v>0</v>
      </c>
      <c r="AJ29" s="196"/>
      <c r="AK29" s="186">
        <f>IF(N28&lt;=1100000,0,IF(N28&lt;=3299999,N28-1100000,IF(N28&lt;=4099999,N28*0.75-275000,IF(N28&lt;=7699999,N28*0.85-685000,IF(N28&lt;=9999999,N28*0.95-1455000,IF(N28&gt;=10000000,N28-1955000))))))</f>
        <v>0</v>
      </c>
      <c r="AL29" s="209">
        <f>IF(F28&lt;=64,AK28,IF(AK29-150000&lt;=0,0,AK29-150000))</f>
        <v>0</v>
      </c>
      <c r="AM29" s="218"/>
      <c r="AN29" s="209">
        <f>AJ28+AL29+AM28</f>
        <v>0</v>
      </c>
      <c r="AO29" s="220">
        <f>IF(AJ28+AL29+AM28&gt;0,AN29,0)</f>
        <v>0</v>
      </c>
      <c r="AP29" s="226"/>
      <c r="AQ29" s="186"/>
      <c r="AR29" s="218"/>
      <c r="AS29" s="237"/>
      <c r="AU29" s="176"/>
      <c r="AV29" s="220"/>
      <c r="AW29" s="243"/>
      <c r="AZ29" s="244"/>
      <c r="BA29" s="244"/>
      <c r="BB29" s="244"/>
      <c r="BE29" s="244"/>
      <c r="BF29" s="244"/>
      <c r="BG29" s="244"/>
    </row>
    <row r="30" spans="1:59" ht="16.5" customHeight="1">
      <c r="A30" s="1"/>
      <c r="B30" s="1"/>
      <c r="C30" s="13" t="s">
        <v>31</v>
      </c>
      <c r="D30" s="30"/>
      <c r="E30" s="46"/>
      <c r="F30" s="57"/>
      <c r="G30" s="57"/>
      <c r="H30" s="73" t="s">
        <v>13</v>
      </c>
      <c r="I30" s="83"/>
      <c r="J30" s="101"/>
      <c r="K30" s="101"/>
      <c r="L30" s="113"/>
      <c r="M30" s="123" t="s">
        <v>0</v>
      </c>
      <c r="N30" s="132"/>
      <c r="O30" s="131"/>
      <c r="P30" s="131"/>
      <c r="Q30" s="131"/>
      <c r="R30" s="123" t="s">
        <v>0</v>
      </c>
      <c r="S30" s="132"/>
      <c r="T30" s="131"/>
      <c r="U30" s="131"/>
      <c r="V30" s="131"/>
      <c r="W30" s="123" t="s">
        <v>0</v>
      </c>
      <c r="X30" s="163"/>
      <c r="Y30" s="169"/>
      <c r="Z30" s="169"/>
      <c r="AA30" s="167"/>
      <c r="AB30" s="169"/>
      <c r="AC30" s="169"/>
      <c r="AD30" s="167"/>
      <c r="AG30" s="175" t="s">
        <v>21</v>
      </c>
      <c r="AH30" s="185">
        <f>IF(I30&lt;=650999,0,IF(I30&lt;=1899999,I30-650000,IF(I30&lt;=3599999,ROUNDDOWN(I30/4,-3)*4*0.7-80000,IF(I30&lt;=6599999,ROUNDDOWN(I30/4,-3)*4*0.8-440000,IF(I30&lt;=8499999,I30*0.9-1100000,I30-1950000)))))</f>
        <v>0</v>
      </c>
      <c r="AI30" s="185">
        <f>IF(AH30&lt;=0,0,IF(AL30&lt;=0,0,(IF(AH30&lt;=100000,AH30,100000))))</f>
        <v>0</v>
      </c>
      <c r="AJ30" s="195">
        <f>AH30-AH31</f>
        <v>0</v>
      </c>
      <c r="AK30" s="185">
        <f>IF(N30&lt;=600000,0,IF(N30&lt;=1299999,N30-600000,IF(N30&lt;=4099999,N30*0.75-275000,IF(N30&lt;=7699999,N30*0.85-685000,IF(N30&lt;=9999999,N30*0.95-1455000,IF(N30&gt;=10000000,N30-1955000))))))</f>
        <v>0</v>
      </c>
      <c r="AL30" s="208">
        <f>IF(F30&lt;=64,AK30,AK31)</f>
        <v>0</v>
      </c>
      <c r="AM30" s="218">
        <f>S30</f>
        <v>0</v>
      </c>
      <c r="AN30" s="208">
        <f>AJ30+AL30+AM30</f>
        <v>0</v>
      </c>
      <c r="AO30" s="208">
        <f>IF(AJ30+AL30+AM30&gt;0,AN30,0)</f>
        <v>0</v>
      </c>
      <c r="AP30" s="225">
        <f>IF(AN30&lt;=24000000,430000,IF(AN30&lt;=24500000,290000,IF(AN30&lt;=25000000,150000,0)))</f>
        <v>430000</v>
      </c>
      <c r="AQ30" s="197" t="str">
        <f>IF((AN30-AP30)&lt;0,"",(AN30-AP30))</f>
        <v/>
      </c>
      <c r="AR30" s="218">
        <f>IF(AJ30&gt;0,1,IF(AL31&gt;0,1,0))</f>
        <v>0</v>
      </c>
      <c r="AS30" s="237"/>
      <c r="AU30" s="175" t="s">
        <v>21</v>
      </c>
      <c r="AV30" s="208" t="str">
        <f>IF(AND(F30&gt;=40,F30&lt;=64),(AQ30),"")</f>
        <v/>
      </c>
      <c r="AW30" s="243">
        <f>IF(F30&lt;40,0,IF(F30&lt;=64,1,IF(F30&gt;65,0,)))</f>
        <v>0</v>
      </c>
      <c r="AZ30" s="244" t="s">
        <v>21</v>
      </c>
      <c r="BA30" s="244" t="str">
        <f>IF(AND(F30&gt;=0,F30&lt;=5),(AQ30),"")</f>
        <v/>
      </c>
      <c r="BB30" s="244" t="str">
        <f>IF(F30="","",IF(F30&gt;=6,0,IF(AND(F30&lt;=5,F30&gt;=0),1,0)))</f>
        <v/>
      </c>
      <c r="BE30" s="244" t="s">
        <v>21</v>
      </c>
      <c r="BF30" s="244" t="str">
        <f>IF(AND(F30&gt;=0,F30&lt;=17),(AQ30),"")</f>
        <v/>
      </c>
      <c r="BG30" s="244" t="str">
        <f>IF(F30="","",IF(F30&gt;=18,0,IF(AND(F30&lt;=17,F30&gt;=0),1,0)))</f>
        <v/>
      </c>
    </row>
    <row r="31" spans="1:59" ht="16.5" customHeight="1">
      <c r="A31" s="1"/>
      <c r="B31" s="1"/>
      <c r="C31" s="14"/>
      <c r="D31" s="31"/>
      <c r="E31" s="47"/>
      <c r="F31" s="57"/>
      <c r="G31" s="57"/>
      <c r="H31" s="73"/>
      <c r="I31" s="82"/>
      <c r="J31" s="100"/>
      <c r="K31" s="100"/>
      <c r="L31" s="112"/>
      <c r="M31" s="123"/>
      <c r="N31" s="131"/>
      <c r="O31" s="131"/>
      <c r="P31" s="131"/>
      <c r="Q31" s="131"/>
      <c r="R31" s="123"/>
      <c r="S31" s="131"/>
      <c r="T31" s="131"/>
      <c r="U31" s="131"/>
      <c r="V31" s="131"/>
      <c r="W31" s="123"/>
      <c r="X31" s="164"/>
      <c r="Y31" s="169"/>
      <c r="Z31" s="169"/>
      <c r="AA31" s="167"/>
      <c r="AB31" s="169"/>
      <c r="AC31" s="169"/>
      <c r="AD31" s="167"/>
      <c r="AG31" s="176"/>
      <c r="AH31" s="186">
        <f>IF((AI30+AI31-100000)&lt;=0,0,(AI30+AI31-100000))</f>
        <v>0</v>
      </c>
      <c r="AI31" s="186">
        <f>IF(AH30&lt;=0,0,IF(AL30&lt;=0,0,(IF(AL30&lt;=100000,AL30,100000))))</f>
        <v>0</v>
      </c>
      <c r="AJ31" s="196"/>
      <c r="AK31" s="186">
        <f>IF(N30&lt;=1100000,0,IF(N30&lt;=3299999,N30-1100000,IF(N30&lt;=4099999,N30*0.75-275000,IF(N30&lt;=7699999,N30*0.85-685000,IF(N30&lt;=9999999,N30*0.95-1455000,IF(N30&gt;=10000000,N30-1955000))))))</f>
        <v>0</v>
      </c>
      <c r="AL31" s="209">
        <f>IF(F30&lt;=64,AK30,IF(AK31-150000&lt;=0,0,AK31-150000))</f>
        <v>0</v>
      </c>
      <c r="AM31" s="218"/>
      <c r="AN31" s="209">
        <f>AJ30+AL31+AM30</f>
        <v>0</v>
      </c>
      <c r="AO31" s="220">
        <f>IF(AJ30+AL31+AM30&gt;0,AN31,0)</f>
        <v>0</v>
      </c>
      <c r="AP31" s="226"/>
      <c r="AQ31" s="186"/>
      <c r="AR31" s="218"/>
      <c r="AS31" s="237"/>
      <c r="AU31" s="176"/>
      <c r="AV31" s="220"/>
      <c r="AW31" s="243"/>
      <c r="AZ31" s="244"/>
      <c r="BA31" s="244"/>
      <c r="BB31" s="244"/>
      <c r="BE31" s="244"/>
      <c r="BF31" s="244"/>
      <c r="BG31" s="244"/>
    </row>
    <row r="32" spans="1:59" ht="16.5" customHeight="1">
      <c r="A32" s="1"/>
      <c r="B32" s="1"/>
      <c r="C32" s="13" t="s">
        <v>48</v>
      </c>
      <c r="D32" s="30"/>
      <c r="E32" s="46"/>
      <c r="F32" s="57"/>
      <c r="G32" s="57"/>
      <c r="H32" s="73" t="s">
        <v>13</v>
      </c>
      <c r="I32" s="83"/>
      <c r="J32" s="101"/>
      <c r="K32" s="101"/>
      <c r="L32" s="113"/>
      <c r="M32" s="123" t="s">
        <v>0</v>
      </c>
      <c r="N32" s="132"/>
      <c r="O32" s="131"/>
      <c r="P32" s="131"/>
      <c r="Q32" s="131"/>
      <c r="R32" s="123" t="s">
        <v>0</v>
      </c>
      <c r="S32" s="132"/>
      <c r="T32" s="131"/>
      <c r="U32" s="131"/>
      <c r="V32" s="131"/>
      <c r="W32" s="123" t="s">
        <v>0</v>
      </c>
      <c r="X32" s="163"/>
      <c r="Y32" s="169"/>
      <c r="Z32" s="169"/>
      <c r="AA32" s="167"/>
      <c r="AB32" s="169"/>
      <c r="AC32" s="169"/>
      <c r="AD32" s="167"/>
      <c r="AG32" s="175" t="s">
        <v>23</v>
      </c>
      <c r="AH32" s="185">
        <f>IF(I32&lt;=650999,0,IF(I32&lt;=1899999,I32-650000,IF(I32&lt;=3599999,ROUNDDOWN(I32/4,-3)*4*0.7-80000,IF(I32&lt;=6599999,ROUNDDOWN(I32/4,-3)*4*0.8-440000,IF(I32&lt;=8499999,I32*0.9-1100000,I32-1950000)))))</f>
        <v>0</v>
      </c>
      <c r="AI32" s="185">
        <f>IF(AH32&lt;=0,0,IF(AL32&lt;=0,0,(IF(AH32&lt;=100000,AH32,100000))))</f>
        <v>0</v>
      </c>
      <c r="AJ32" s="195">
        <f>AH32-AH33</f>
        <v>0</v>
      </c>
      <c r="AK32" s="185">
        <f>IF(N32&lt;=600000,0,IF(N32&lt;=1299999,N32-600000,IF(N32&lt;=4099999,N32*0.75-275000,IF(N32&lt;=7699999,N32*0.85-685000,IF(N32&lt;=9999999,N32*0.95-1455000,IF(N32&gt;=10000000,N32-1955000))))))</f>
        <v>0</v>
      </c>
      <c r="AL32" s="208">
        <f>IF(F32&lt;=64,AK32,AK33)</f>
        <v>0</v>
      </c>
      <c r="AM32" s="218">
        <f>S32</f>
        <v>0</v>
      </c>
      <c r="AN32" s="208">
        <f>AJ32+AL32+AM32</f>
        <v>0</v>
      </c>
      <c r="AO32" s="208">
        <f>IF(AJ32+AL32+AM32&gt;0,AN32,0)</f>
        <v>0</v>
      </c>
      <c r="AP32" s="225">
        <f>IF(AN32&lt;=24000000,430000,IF(AN32&lt;=24500000,290000,IF(AN32&lt;=25000000,150000,0)))</f>
        <v>430000</v>
      </c>
      <c r="AQ32" s="197" t="str">
        <f>IF((AN32-AP32)&lt;0,"",(AN32-AP32))</f>
        <v/>
      </c>
      <c r="AR32" s="218">
        <f>IF(AJ32&gt;0,1,IF(AL33&gt;0,1,0))</f>
        <v>0</v>
      </c>
      <c r="AS32" s="237"/>
      <c r="AU32" s="203" t="s">
        <v>23</v>
      </c>
      <c r="AV32" s="208" t="str">
        <f>IF(AND(F32&gt;=40,F32&lt;=64),(AQ32),"")</f>
        <v/>
      </c>
      <c r="AW32" s="243">
        <f>IF(F32&lt;40,0,IF(F32&lt;=64,1,IF(F32&gt;65,0,)))</f>
        <v>0</v>
      </c>
      <c r="AZ32" s="244" t="s">
        <v>23</v>
      </c>
      <c r="BA32" s="244" t="str">
        <f>IF(AND(F32&gt;=0,F32&lt;=5),(AQ32),"")</f>
        <v/>
      </c>
      <c r="BB32" s="244" t="str">
        <f>IF(F32="","",IF(F32&gt;=6,0,IF(AND(F32&lt;=5,F32&gt;=0),1,0)))</f>
        <v/>
      </c>
      <c r="BE32" s="244" t="s">
        <v>23</v>
      </c>
      <c r="BF32" s="244" t="str">
        <f>IF(AND(F32&gt;=0,F32&lt;=17),(AQ32),"")</f>
        <v/>
      </c>
      <c r="BG32" s="244" t="str">
        <f>IF(F32="","",IF(F32&gt;=18,0,IF(AND(F32&lt;=17,F32&gt;=0),1,0)))</f>
        <v/>
      </c>
    </row>
    <row r="33" spans="1:59" ht="16.5" customHeight="1">
      <c r="A33" s="1"/>
      <c r="B33" s="1"/>
      <c r="C33" s="14"/>
      <c r="D33" s="31"/>
      <c r="E33" s="47"/>
      <c r="F33" s="57"/>
      <c r="G33" s="57"/>
      <c r="H33" s="73"/>
      <c r="I33" s="82"/>
      <c r="J33" s="100"/>
      <c r="K33" s="100"/>
      <c r="L33" s="112"/>
      <c r="M33" s="123"/>
      <c r="N33" s="131"/>
      <c r="O33" s="131"/>
      <c r="P33" s="131"/>
      <c r="Q33" s="131"/>
      <c r="R33" s="123"/>
      <c r="S33" s="131"/>
      <c r="T33" s="131"/>
      <c r="U33" s="131"/>
      <c r="V33" s="131"/>
      <c r="W33" s="123"/>
      <c r="X33" s="164"/>
      <c r="Y33" s="169"/>
      <c r="Z33" s="169"/>
      <c r="AA33" s="167"/>
      <c r="AB33" s="169"/>
      <c r="AC33" s="169"/>
      <c r="AD33" s="167"/>
      <c r="AG33" s="176"/>
      <c r="AH33" s="186">
        <f>IF((AI32+AI33-100000)&lt;=0,0,(AI32+AI33-100000))</f>
        <v>0</v>
      </c>
      <c r="AI33" s="186">
        <f>IF(AH32&lt;=0,0,IF(AL32&lt;=0,0,(IF(AL32&lt;=100000,AL32,100000))))</f>
        <v>0</v>
      </c>
      <c r="AJ33" s="196"/>
      <c r="AK33" s="186">
        <f>IF(N32&lt;=1100000,0,IF(N32&lt;=3299999,N32-1100000,IF(N32&lt;=4099999,N32*0.75-275000,IF(N32&lt;=7699999,N32*0.85-685000,IF(N32&lt;=9999999,N32*0.95-1455000,IF(N32&gt;=10000000,N32-1955000))))))</f>
        <v>0</v>
      </c>
      <c r="AL33" s="209">
        <f>IF(F32&lt;=64,AK32,IF(AK33-150000&lt;=0,0,AK33-150000))</f>
        <v>0</v>
      </c>
      <c r="AM33" s="218"/>
      <c r="AN33" s="209">
        <f>AJ32+AL33+AM32</f>
        <v>0</v>
      </c>
      <c r="AO33" s="220">
        <f>IF(AJ32+AL33+AM32&gt;0,AN33,0)</f>
        <v>0</v>
      </c>
      <c r="AP33" s="226"/>
      <c r="AQ33" s="186"/>
      <c r="AR33" s="218"/>
      <c r="AS33" s="237"/>
      <c r="AU33" s="203"/>
      <c r="AV33" s="220"/>
      <c r="AW33" s="243"/>
      <c r="AZ33" s="244"/>
      <c r="BA33" s="244"/>
      <c r="BB33" s="244"/>
      <c r="BE33" s="244"/>
      <c r="BF33" s="244"/>
      <c r="BG33" s="244"/>
    </row>
    <row r="34" spans="1:59" ht="16.5" customHeight="1">
      <c r="A34" s="1"/>
      <c r="B34" s="1"/>
      <c r="C34" s="15" t="s">
        <v>29</v>
      </c>
      <c r="D34" s="32"/>
      <c r="E34" s="48"/>
      <c r="F34" s="57"/>
      <c r="G34" s="57"/>
      <c r="H34" s="73" t="s">
        <v>13</v>
      </c>
      <c r="I34" s="83"/>
      <c r="J34" s="101"/>
      <c r="K34" s="101"/>
      <c r="L34" s="113"/>
      <c r="M34" s="123" t="s">
        <v>0</v>
      </c>
      <c r="N34" s="132"/>
      <c r="O34" s="131"/>
      <c r="P34" s="131"/>
      <c r="Q34" s="131"/>
      <c r="R34" s="123" t="s">
        <v>0</v>
      </c>
      <c r="S34" s="132"/>
      <c r="T34" s="131"/>
      <c r="U34" s="131"/>
      <c r="V34" s="131"/>
      <c r="W34" s="123" t="s">
        <v>0</v>
      </c>
      <c r="X34" s="163"/>
      <c r="Y34" s="169"/>
      <c r="Z34" s="169"/>
      <c r="AA34" s="167"/>
      <c r="AB34" s="169"/>
      <c r="AC34" s="169"/>
      <c r="AD34" s="167"/>
      <c r="AG34" s="175" t="s">
        <v>43</v>
      </c>
      <c r="AH34" s="185">
        <f>IF(I34&lt;=650999,0,IF(I34&lt;=1899999,I34-650000,IF(I34&lt;=3599999,ROUNDDOWN(I34/4,-3)*4*0.7-80000,IF(I34&lt;=6599999,ROUNDDOWN(I34/4,-3)*4*0.8-440000,IF(I34&lt;=8499999,I34*0.9-1100000,I34-1950000)))))</f>
        <v>0</v>
      </c>
      <c r="AI34" s="185">
        <f>IF(AH34&lt;=0,0,IF(AL34&lt;=0,0,(IF(AH34&lt;=100000,AH34,100000))))</f>
        <v>0</v>
      </c>
      <c r="AJ34" s="195">
        <f>AH34-AH35</f>
        <v>0</v>
      </c>
      <c r="AK34" s="185">
        <f>IF(N34&lt;=600000,0,IF(N34&lt;=1299999,N34-600000,IF(N34&lt;=4099999,N34*0.75-275000,IF(N34&lt;=7699999,N34*0.85-685000,IF(N34&lt;=9999999,N34*0.95-1455000,IF(N34&gt;=10000000,N34-1955000))))))</f>
        <v>0</v>
      </c>
      <c r="AL34" s="208">
        <f>IF(F34&lt;=64,AK34,AK35)</f>
        <v>0</v>
      </c>
      <c r="AM34" s="218">
        <f>S34</f>
        <v>0</v>
      </c>
      <c r="AN34" s="208">
        <f>AJ34+AL34+AM34</f>
        <v>0</v>
      </c>
      <c r="AO34" s="208">
        <f>IF(AJ34+AL34+AM34&gt;0,AN34,0)</f>
        <v>0</v>
      </c>
      <c r="AP34" s="225">
        <f>IF(AN34&lt;=24000000,430000,IF(AN34&lt;=24500000,290000,IF(AN34&lt;=25000000,150000,0)))</f>
        <v>430000</v>
      </c>
      <c r="AQ34" s="197" t="str">
        <f>IF((AN34-AP34)&lt;0,"",(AN34-AP34))</f>
        <v/>
      </c>
      <c r="AR34" s="218">
        <f>IF(AJ34&gt;0,1,IF(AL35&gt;0,1,0))</f>
        <v>0</v>
      </c>
      <c r="AS34" s="237"/>
      <c r="AU34" s="203" t="s">
        <v>43</v>
      </c>
      <c r="AV34" s="208" t="str">
        <f>IF(AND(F34&gt;=40,F34&lt;=64),(AQ34),"")</f>
        <v/>
      </c>
      <c r="AW34" s="243">
        <f>IF(F34&lt;40,0,IF(F34&lt;=64,1,IF(F34&gt;65,0,)))</f>
        <v>0</v>
      </c>
      <c r="AZ34" s="244" t="s">
        <v>43</v>
      </c>
      <c r="BA34" s="244" t="str">
        <f>IF(AND(F34&gt;=0,F34&lt;=5),(AQ34),"")</f>
        <v/>
      </c>
      <c r="BB34" s="244" t="str">
        <f>IF(F34="","",IF(F34&gt;=6,0,IF(AND(F34&lt;=5,F34&gt;=0),1,0)))</f>
        <v/>
      </c>
      <c r="BE34" s="244" t="s">
        <v>43</v>
      </c>
      <c r="BF34" s="244" t="str">
        <f>IF(AND(F34&gt;=0,F34&lt;=17),(AQ34),"")</f>
        <v/>
      </c>
      <c r="BG34" s="244" t="str">
        <f>IF(F34="","",IF(F34&gt;=18,0,IF(AND(F34&lt;=17,F34&gt;=0),1,0)))</f>
        <v/>
      </c>
    </row>
    <row r="35" spans="1:59" ht="16.5" customHeight="1">
      <c r="A35" s="1"/>
      <c r="B35" s="1"/>
      <c r="C35" s="16"/>
      <c r="D35" s="33"/>
      <c r="E35" s="49"/>
      <c r="F35" s="59"/>
      <c r="G35" s="59"/>
      <c r="H35" s="75"/>
      <c r="I35" s="85"/>
      <c r="J35" s="103"/>
      <c r="K35" s="103"/>
      <c r="L35" s="115"/>
      <c r="M35" s="125"/>
      <c r="N35" s="134"/>
      <c r="O35" s="134"/>
      <c r="P35" s="134"/>
      <c r="Q35" s="134"/>
      <c r="R35" s="125"/>
      <c r="S35" s="134"/>
      <c r="T35" s="134"/>
      <c r="U35" s="134"/>
      <c r="V35" s="134"/>
      <c r="W35" s="125"/>
      <c r="X35" s="164"/>
      <c r="Y35" s="169"/>
      <c r="Z35" s="169"/>
      <c r="AA35" s="167"/>
      <c r="AB35" s="169"/>
      <c r="AC35" s="169"/>
      <c r="AD35" s="167"/>
      <c r="AG35" s="176"/>
      <c r="AH35" s="186">
        <f>IF((AI34+AI35-100000)&lt;=0,0,(AI34+AI35-100000))</f>
        <v>0</v>
      </c>
      <c r="AI35" s="186">
        <f>IF(AH34&lt;=0,0,IF(AL34&lt;=0,0,(IF(AL34&lt;=100000,AL34,100000))))</f>
        <v>0</v>
      </c>
      <c r="AJ35" s="196"/>
      <c r="AK35" s="186">
        <f>IF(N34&lt;=1100000,0,IF(N34&lt;=3299999,N34-1100000,IF(N34&lt;=4099999,N34*0.75-275000,IF(N34&lt;=7699999,N34*0.85-685000,IF(N34&lt;=9999999,N34*0.95-1455000,IF(N34&gt;=10000000,N34-1955000))))))</f>
        <v>0</v>
      </c>
      <c r="AL35" s="209">
        <f>IF(F34&lt;=64,AK34,IF(AK35-150000&lt;=0,0,AK35-150000))</f>
        <v>0</v>
      </c>
      <c r="AM35" s="218"/>
      <c r="AN35" s="209">
        <f>AJ34+AL35+AM34</f>
        <v>0</v>
      </c>
      <c r="AO35" s="220">
        <f>IF(AJ34+AL35+AM34&gt;0,AN35,0)</f>
        <v>0</v>
      </c>
      <c r="AP35" s="226"/>
      <c r="AQ35" s="186"/>
      <c r="AR35" s="218"/>
      <c r="AS35" s="237"/>
      <c r="AU35" s="203"/>
      <c r="AV35" s="220"/>
      <c r="AW35" s="243"/>
      <c r="AZ35" s="244"/>
      <c r="BA35" s="244"/>
      <c r="BB35" s="244"/>
      <c r="BE35" s="244"/>
      <c r="BF35" s="244"/>
      <c r="BG35" s="244"/>
    </row>
    <row r="36" spans="1:59" ht="16.5" customHeight="1">
      <c r="A36" s="1"/>
      <c r="B36" s="1"/>
      <c r="C36" s="17" t="s">
        <v>81</v>
      </c>
      <c r="D36" s="34"/>
      <c r="E36" s="50"/>
      <c r="F36" s="60"/>
      <c r="G36" s="60"/>
      <c r="H36" s="74" t="s">
        <v>13</v>
      </c>
      <c r="I36" s="86"/>
      <c r="J36" s="104"/>
      <c r="K36" s="104"/>
      <c r="L36" s="116"/>
      <c r="M36" s="124" t="s">
        <v>0</v>
      </c>
      <c r="N36" s="135"/>
      <c r="O36" s="141"/>
      <c r="P36" s="141"/>
      <c r="Q36" s="141"/>
      <c r="R36" s="124" t="s">
        <v>0</v>
      </c>
      <c r="S36" s="135"/>
      <c r="T36" s="141"/>
      <c r="U36" s="141"/>
      <c r="V36" s="141"/>
      <c r="W36" s="124" t="s">
        <v>0</v>
      </c>
      <c r="X36" s="163"/>
      <c r="Y36" s="169"/>
      <c r="Z36" s="169"/>
      <c r="AA36" s="167"/>
      <c r="AB36" s="169"/>
      <c r="AC36" s="169"/>
      <c r="AD36" s="167"/>
      <c r="AG36" s="175" t="s">
        <v>34</v>
      </c>
      <c r="AH36" s="187"/>
      <c r="AI36" s="187"/>
      <c r="AJ36" s="197">
        <f>SUM(AJ22:AJ35)</f>
        <v>0</v>
      </c>
      <c r="AK36" s="187"/>
      <c r="AL36" s="210">
        <f>AL22+AL24+AL26+AL28+AL30+AL32+AL34</f>
        <v>0</v>
      </c>
      <c r="AM36" s="197">
        <f>SUM(AM22:AM35)</f>
        <v>0</v>
      </c>
      <c r="AN36" s="210">
        <f>AN22+AN24+AN26+AN28+AN30+AN32+AN34</f>
        <v>0</v>
      </c>
      <c r="AO36" s="210">
        <f>AO22+AO24+AO26+AO28+AO30+AO32+AO34</f>
        <v>0</v>
      </c>
      <c r="AP36" s="227"/>
      <c r="AQ36" s="197">
        <f>SUM(AQ22:AQ35)</f>
        <v>0</v>
      </c>
      <c r="AR36" s="218"/>
      <c r="AS36" s="237"/>
      <c r="AU36" s="203" t="s">
        <v>34</v>
      </c>
      <c r="AV36" s="218">
        <f>SUM(AV22:AV35)</f>
        <v>0</v>
      </c>
      <c r="AW36" s="243">
        <f>SUM(AW22:AW35)</f>
        <v>0</v>
      </c>
      <c r="AZ36" s="244" t="s">
        <v>106</v>
      </c>
      <c r="BA36" s="174">
        <f>SUM(BA22:BA35)</f>
        <v>0</v>
      </c>
      <c r="BB36" s="174">
        <f>SUM(BB22:BB35)</f>
        <v>0</v>
      </c>
      <c r="BE36" s="244" t="s">
        <v>106</v>
      </c>
      <c r="BF36" s="174">
        <f>SUM(BF22:BF35)</f>
        <v>0</v>
      </c>
      <c r="BG36" s="174">
        <f>SUM(BG22:BG35)</f>
        <v>0</v>
      </c>
    </row>
    <row r="37" spans="1:59" ht="16.5" customHeight="1">
      <c r="A37" s="1"/>
      <c r="B37" s="1"/>
      <c r="C37" s="18" t="s">
        <v>59</v>
      </c>
      <c r="D37" s="35"/>
      <c r="E37" s="51"/>
      <c r="F37" s="61"/>
      <c r="G37" s="61"/>
      <c r="H37" s="75"/>
      <c r="I37" s="86"/>
      <c r="J37" s="104"/>
      <c r="K37" s="104"/>
      <c r="L37" s="116"/>
      <c r="M37" s="126"/>
      <c r="N37" s="136"/>
      <c r="O37" s="136"/>
      <c r="P37" s="136"/>
      <c r="Q37" s="136"/>
      <c r="R37" s="126"/>
      <c r="S37" s="157"/>
      <c r="T37" s="157"/>
      <c r="U37" s="157"/>
      <c r="V37" s="157"/>
      <c r="W37" s="125"/>
      <c r="X37" s="164"/>
      <c r="Y37" s="169"/>
      <c r="Z37" s="169"/>
      <c r="AA37" s="167"/>
      <c r="AB37" s="169"/>
      <c r="AC37" s="169"/>
      <c r="AD37" s="167"/>
      <c r="AG37" s="176"/>
      <c r="AH37" s="188"/>
      <c r="AI37" s="188"/>
      <c r="AJ37" s="186"/>
      <c r="AK37" s="188"/>
      <c r="AL37" s="186">
        <f>AL23+AL25+AL27+AL29+AL31+AL33+AL35</f>
        <v>0</v>
      </c>
      <c r="AM37" s="186"/>
      <c r="AN37" s="186">
        <f>AN23+AN25+AN27+AN29+AN31+AN33+AN35</f>
        <v>0</v>
      </c>
      <c r="AO37" s="186">
        <f>AO23+AO25+AO27+AO29+AO31+AO33+AO35</f>
        <v>0</v>
      </c>
      <c r="AP37" s="228"/>
      <c r="AQ37" s="186"/>
      <c r="AR37" s="218"/>
      <c r="AS37" s="237"/>
    </row>
    <row r="38" spans="1:59" ht="16.5" customHeight="1">
      <c r="A38" s="1"/>
      <c r="B38" s="1"/>
      <c r="C38" s="19"/>
      <c r="D38" s="19"/>
      <c r="E38" s="19"/>
      <c r="F38" s="19"/>
      <c r="G38" s="19"/>
      <c r="H38" s="19"/>
      <c r="I38" s="87" t="s">
        <v>22</v>
      </c>
      <c r="J38" s="105"/>
      <c r="K38" s="105"/>
      <c r="L38" s="105"/>
      <c r="M38" s="105"/>
      <c r="N38" s="105"/>
      <c r="O38" s="142"/>
      <c r="P38" s="147">
        <f>COUNT(F22:G35)</f>
        <v>0</v>
      </c>
      <c r="Q38" s="147"/>
      <c r="R38" s="154" t="s">
        <v>25</v>
      </c>
      <c r="S38" s="19"/>
      <c r="T38" s="19"/>
      <c r="U38" s="19"/>
      <c r="V38" s="19"/>
      <c r="W38" s="19"/>
      <c r="X38" s="19"/>
      <c r="Y38" s="19"/>
      <c r="Z38" s="19"/>
      <c r="AA38" s="19"/>
      <c r="AB38" s="19"/>
      <c r="AC38" s="19"/>
      <c r="AD38" s="19"/>
      <c r="AG38" s="175" t="s">
        <v>68</v>
      </c>
      <c r="AH38" s="185">
        <f>IF(I36&lt;=650999,0,IF(I36&lt;=1899999,I36-650000,IF(I36&lt;=3599999,ROUNDDOWN(I36/4,-3)*4*0.7-80000,IF(I36&lt;=6599999,ROUNDDOWN(I36/4,-3)*4*0.8-440000,IF(I36&lt;=8499999,I36*0.9-1100000,I36-1950000)))))</f>
        <v>0</v>
      </c>
      <c r="AI38" s="185">
        <f>IF(AH38&lt;=0,0,IF(AL38&lt;=0,0,(IF(AH38&lt;=100000,AH38,100000))))</f>
        <v>0</v>
      </c>
      <c r="AJ38" s="195">
        <f>AH38-AH39</f>
        <v>0</v>
      </c>
      <c r="AK38" s="185">
        <f>IF(N36&lt;=600000,0,IF(N36&lt;=1299999,N36-600000,IF(N36&lt;=4099999,N36*0.75-275000,IF(N36&lt;=7699999,N36*0.85-685000,IF(N36&lt;=9999999,N36*0.95-1455000,IF(N36&gt;=10000000,N36-1955000))))))</f>
        <v>0</v>
      </c>
      <c r="AL38" s="208">
        <f>IF(F36&lt;=64,AK38,AK39)</f>
        <v>0</v>
      </c>
      <c r="AM38" s="218">
        <f>S36</f>
        <v>0</v>
      </c>
      <c r="AN38" s="208"/>
      <c r="AO38" s="208"/>
      <c r="AR38" s="218">
        <f>IF(AJ38&gt;0,1,IF(AL39&gt;0,1,0))</f>
        <v>0</v>
      </c>
      <c r="AS38" s="237"/>
    </row>
    <row r="39" spans="1:59" ht="16.5" customHeight="1">
      <c r="A39" s="1"/>
      <c r="B39" s="1"/>
      <c r="C39" s="19"/>
      <c r="D39" s="19"/>
      <c r="E39" s="19"/>
      <c r="F39" s="19"/>
      <c r="G39" s="19"/>
      <c r="H39" s="19"/>
      <c r="I39" s="87" t="s">
        <v>30</v>
      </c>
      <c r="J39" s="105"/>
      <c r="K39" s="105"/>
      <c r="L39" s="105"/>
      <c r="M39" s="105"/>
      <c r="N39" s="105"/>
      <c r="O39" s="142"/>
      <c r="P39" s="147">
        <f>AW36</f>
        <v>0</v>
      </c>
      <c r="Q39" s="147"/>
      <c r="R39" s="154" t="s">
        <v>25</v>
      </c>
      <c r="S39" s="158" t="s">
        <v>53</v>
      </c>
      <c r="T39" s="19"/>
      <c r="U39" s="19"/>
      <c r="V39" s="19"/>
      <c r="W39" s="19"/>
      <c r="X39" s="19"/>
      <c r="Y39" s="19"/>
      <c r="Z39" s="19"/>
      <c r="AA39" s="19"/>
      <c r="AB39" s="19"/>
      <c r="AC39" s="19"/>
      <c r="AD39" s="19"/>
      <c r="AG39" s="176"/>
      <c r="AH39" s="186">
        <f>IF((AI38+AI39-100000)&lt;=0,0,(AI38+AI39-100000))</f>
        <v>0</v>
      </c>
      <c r="AI39" s="186">
        <f>IF(AH38&lt;=0,0,IF(AL38&lt;=0,0,(IF(AL38&lt;=100000,AL38,100000))))</f>
        <v>0</v>
      </c>
      <c r="AJ39" s="196"/>
      <c r="AK39" s="186">
        <f>IF(N36&lt;=1100000,0,IF(N36&lt;=3299999,N36-1100000,IF(N36&lt;=4099999,N36*0.75-275000,IF(N36&lt;=7699999,N36*0.85-685000,IF(N36&lt;=9999999,N36*0.95-1455000,IF(N36&gt;=10000000,N36-1955000))))))</f>
        <v>0</v>
      </c>
      <c r="AL39" s="209">
        <f>IF(F36&lt;=64,AK38,IF(AK39-150000&lt;=0,0,AK39-150000))</f>
        <v>0</v>
      </c>
      <c r="AM39" s="218"/>
      <c r="AN39" s="209">
        <f>AJ38+AL39+AM38</f>
        <v>0</v>
      </c>
      <c r="AO39" s="220">
        <f>IF(AJ38+AL39+AM38&gt;0,AN39,0)</f>
        <v>0</v>
      </c>
      <c r="AR39" s="218"/>
      <c r="AS39" s="237"/>
    </row>
    <row r="40" spans="1:59" ht="16.5" customHeight="1">
      <c r="A40" s="1"/>
      <c r="B40" s="1"/>
      <c r="C40" s="19"/>
      <c r="D40" s="19"/>
      <c r="E40" s="19"/>
      <c r="F40" s="19"/>
      <c r="G40" s="19"/>
      <c r="H40" s="19"/>
      <c r="I40" s="88" t="s">
        <v>109</v>
      </c>
      <c r="J40" s="106"/>
      <c r="K40" s="106"/>
      <c r="L40" s="106"/>
      <c r="M40" s="106"/>
      <c r="N40" s="137"/>
      <c r="O40" s="143"/>
      <c r="P40" s="148">
        <f>BB36</f>
        <v>0</v>
      </c>
      <c r="Q40" s="151"/>
      <c r="R40" s="155" t="s">
        <v>25</v>
      </c>
      <c r="S40" s="158" t="s">
        <v>79</v>
      </c>
      <c r="T40" s="19"/>
      <c r="U40" s="19"/>
      <c r="V40" s="19"/>
      <c r="W40" s="19"/>
      <c r="X40" s="19"/>
      <c r="Y40" s="19"/>
      <c r="Z40" s="19"/>
      <c r="AA40" s="19"/>
      <c r="AB40" s="19"/>
      <c r="AC40" s="19"/>
      <c r="AD40" s="19"/>
      <c r="AG40" s="175" t="s">
        <v>34</v>
      </c>
      <c r="AH40" s="187"/>
      <c r="AI40" s="187"/>
      <c r="AJ40" s="197">
        <f>SUM(AJ36:AJ39)</f>
        <v>0</v>
      </c>
      <c r="AK40" s="187"/>
      <c r="AL40" s="211"/>
      <c r="AM40" s="197">
        <f>SUM(AM36:AM39)</f>
        <v>0</v>
      </c>
      <c r="AN40" s="210"/>
      <c r="AO40" s="210"/>
      <c r="AR40" s="218">
        <f>SUM(AR22:AR35)+AR38</f>
        <v>0</v>
      </c>
      <c r="AS40" s="237"/>
    </row>
    <row r="41" spans="1:59" ht="16.5" customHeight="1">
      <c r="A41" s="1"/>
      <c r="B41" s="1"/>
      <c r="C41" s="19"/>
      <c r="D41" s="19"/>
      <c r="E41" s="19"/>
      <c r="F41" s="19"/>
      <c r="G41" s="19"/>
      <c r="H41" s="19"/>
      <c r="I41" s="89" t="s">
        <v>115</v>
      </c>
      <c r="J41" s="107"/>
      <c r="K41" s="107"/>
      <c r="L41" s="107"/>
      <c r="M41" s="107"/>
      <c r="N41" s="107"/>
      <c r="O41" s="144"/>
      <c r="P41" s="149">
        <f>BG36</f>
        <v>0</v>
      </c>
      <c r="Q41" s="152"/>
      <c r="R41" s="156" t="s">
        <v>25</v>
      </c>
      <c r="S41" s="158" t="s">
        <v>126</v>
      </c>
      <c r="T41" s="19"/>
      <c r="U41" s="19"/>
      <c r="V41" s="19"/>
      <c r="W41" s="19"/>
      <c r="X41" s="19"/>
      <c r="Y41" s="19"/>
      <c r="Z41" s="19"/>
      <c r="AA41" s="19"/>
      <c r="AB41" s="19"/>
      <c r="AC41" s="19"/>
      <c r="AD41" s="19"/>
      <c r="AG41" s="177"/>
      <c r="AH41" s="189"/>
      <c r="AI41" s="189"/>
      <c r="AJ41" s="198"/>
      <c r="AK41" s="189"/>
      <c r="AL41" s="212"/>
      <c r="AM41" s="198"/>
      <c r="AN41" s="212"/>
      <c r="AO41" s="212"/>
      <c r="AR41" s="218"/>
      <c r="AS41" s="238"/>
    </row>
    <row r="42" spans="1:59" ht="14.45" customHeight="1">
      <c r="A42" s="1"/>
      <c r="B42" s="1"/>
      <c r="C42" s="19"/>
      <c r="D42" s="19"/>
      <c r="E42" s="19"/>
      <c r="F42" s="19"/>
      <c r="G42" s="19"/>
      <c r="H42" s="19"/>
      <c r="I42" s="90" t="s">
        <v>103</v>
      </c>
      <c r="J42" s="108"/>
      <c r="K42" s="108"/>
      <c r="L42" s="108"/>
      <c r="M42" s="127"/>
      <c r="N42" s="138">
        <f>AQ36</f>
        <v>0</v>
      </c>
      <c r="O42" s="145"/>
      <c r="P42" s="145"/>
      <c r="Q42" s="153"/>
      <c r="R42" s="156" t="s">
        <v>0</v>
      </c>
      <c r="S42" s="19"/>
      <c r="T42" s="19"/>
      <c r="U42" s="19"/>
      <c r="V42" s="19"/>
      <c r="W42" s="19"/>
      <c r="X42" s="19"/>
      <c r="Y42" s="19"/>
      <c r="Z42" s="19"/>
      <c r="AA42" s="19"/>
      <c r="AB42" s="19"/>
      <c r="AC42" s="19"/>
      <c r="AD42" s="19"/>
      <c r="AG42" s="176"/>
      <c r="AH42" s="188"/>
      <c r="AI42" s="188"/>
      <c r="AJ42" s="186"/>
      <c r="AK42" s="188"/>
      <c r="AL42" s="213">
        <f>SUM(AL37:AL39)</f>
        <v>0</v>
      </c>
      <c r="AM42" s="186"/>
      <c r="AN42" s="213">
        <f>SUM(AN36:AN39)</f>
        <v>0</v>
      </c>
      <c r="AO42" s="213">
        <f>SUM(AO37:AO39)</f>
        <v>0</v>
      </c>
      <c r="AR42" s="218"/>
      <c r="AS42" s="237"/>
    </row>
    <row r="43" spans="1:59" ht="39.75" customHeight="1">
      <c r="A43" s="1"/>
      <c r="B43" s="1"/>
      <c r="C43" s="19"/>
      <c r="D43" s="19"/>
      <c r="E43" s="19"/>
      <c r="F43" s="19"/>
      <c r="G43" s="19"/>
      <c r="H43" s="19"/>
      <c r="I43" s="6"/>
      <c r="J43" s="6"/>
      <c r="K43" s="6"/>
      <c r="L43" s="6"/>
      <c r="M43" s="6"/>
      <c r="N43" s="6"/>
      <c r="O43" s="19"/>
      <c r="P43" s="24"/>
      <c r="Q43" s="19"/>
      <c r="R43" s="19"/>
      <c r="S43" s="19"/>
      <c r="T43" s="19"/>
      <c r="U43" s="19"/>
      <c r="V43" s="19"/>
      <c r="W43" s="19"/>
      <c r="X43" s="19"/>
      <c r="Y43" s="19"/>
      <c r="Z43" s="19"/>
      <c r="AA43" s="19"/>
      <c r="AB43" s="19"/>
      <c r="AC43" s="19"/>
      <c r="AD43" s="19"/>
      <c r="AH43" s="182"/>
      <c r="AI43" s="192"/>
      <c r="AJ43" s="199"/>
      <c r="AK43" s="199"/>
    </row>
    <row r="44" spans="1:59" ht="12.6" customHeight="1">
      <c r="A44" s="1"/>
      <c r="B44" s="1"/>
      <c r="C44" s="19"/>
      <c r="D44" s="19"/>
      <c r="E44" s="19"/>
      <c r="F44" s="19"/>
      <c r="G44" s="19"/>
      <c r="H44" s="19"/>
      <c r="I44" s="19"/>
      <c r="J44" s="19"/>
      <c r="K44" s="19"/>
      <c r="L44" s="19"/>
      <c r="M44" s="19"/>
      <c r="N44" s="19"/>
      <c r="O44" s="19"/>
      <c r="P44" s="19"/>
      <c r="Q44" s="19"/>
      <c r="R44" s="19"/>
      <c r="S44" s="19"/>
      <c r="T44" s="19"/>
      <c r="U44" s="19"/>
      <c r="V44" s="19"/>
      <c r="W44" s="19"/>
      <c r="X44" s="24"/>
      <c r="Y44" s="19"/>
      <c r="Z44" s="19"/>
      <c r="AA44" s="19"/>
      <c r="AB44" s="19"/>
      <c r="AC44" s="19"/>
      <c r="AD44" s="19"/>
      <c r="AG44" s="178" t="s">
        <v>69</v>
      </c>
      <c r="AH44" s="190">
        <f>COUNT(F36)</f>
        <v>0</v>
      </c>
      <c r="AI44" s="192"/>
      <c r="AJ44" s="199"/>
      <c r="AK44" s="199"/>
    </row>
    <row r="45" spans="1:59" ht="18" customHeight="1">
      <c r="A45" s="1"/>
      <c r="B45" s="1"/>
      <c r="C45" s="19"/>
      <c r="D45" s="19"/>
      <c r="E45" s="19"/>
      <c r="F45" s="62"/>
      <c r="G45" s="62"/>
      <c r="H45" s="62"/>
      <c r="I45" s="76" t="s">
        <v>28</v>
      </c>
      <c r="J45" s="62"/>
      <c r="K45" s="62"/>
      <c r="L45" s="62"/>
      <c r="M45" s="62"/>
      <c r="N45" s="62" t="s">
        <v>60</v>
      </c>
      <c r="O45" s="62"/>
      <c r="P45" s="62"/>
      <c r="Q45" s="62"/>
      <c r="R45" s="62"/>
      <c r="S45" s="62" t="s">
        <v>14</v>
      </c>
      <c r="T45" s="62"/>
      <c r="U45" s="62"/>
      <c r="V45" s="62"/>
      <c r="W45" s="63"/>
      <c r="X45" s="165" t="s">
        <v>114</v>
      </c>
      <c r="Y45" s="170"/>
      <c r="Z45" s="170"/>
      <c r="AA45" s="170"/>
      <c r="AB45" s="173"/>
      <c r="AC45" s="19"/>
      <c r="AD45" s="19"/>
      <c r="AH45" s="182"/>
      <c r="AI45" s="192"/>
    </row>
    <row r="46" spans="1:59" ht="18" customHeight="1">
      <c r="A46" s="1"/>
      <c r="B46" s="1"/>
      <c r="C46" s="19"/>
      <c r="D46" s="19"/>
      <c r="E46" s="19"/>
      <c r="F46" s="63" t="s">
        <v>56</v>
      </c>
      <c r="G46" s="69"/>
      <c r="H46" s="76"/>
      <c r="I46" s="91">
        <f>ROUNDDOWN(N42*(新税率!B4),0)</f>
        <v>0</v>
      </c>
      <c r="J46" s="109"/>
      <c r="K46" s="109"/>
      <c r="L46" s="92"/>
      <c r="M46" s="62" t="s">
        <v>0</v>
      </c>
      <c r="N46" s="91">
        <f>ROUNDDOWN(N42*(新税率!C4),0)</f>
        <v>0</v>
      </c>
      <c r="O46" s="109"/>
      <c r="P46" s="109"/>
      <c r="Q46" s="92"/>
      <c r="R46" s="62" t="s">
        <v>0</v>
      </c>
      <c r="S46" s="91">
        <f>ROUNDDOWN(AV36*(新税率!D4),0)</f>
        <v>0</v>
      </c>
      <c r="T46" s="109"/>
      <c r="U46" s="109"/>
      <c r="V46" s="92"/>
      <c r="W46" s="62" t="s">
        <v>0</v>
      </c>
      <c r="X46" s="166">
        <f>ROUNDDOWN(N42*(新税率!E4),0)</f>
        <v>0</v>
      </c>
      <c r="Y46" s="171"/>
      <c r="Z46" s="171"/>
      <c r="AA46" s="172"/>
      <c r="AB46" s="62" t="s">
        <v>0</v>
      </c>
      <c r="AC46" s="19"/>
      <c r="AD46" s="19"/>
      <c r="AK46" t="s">
        <v>33</v>
      </c>
      <c r="AP46" t="s">
        <v>97</v>
      </c>
      <c r="AT46" t="s">
        <v>120</v>
      </c>
    </row>
    <row r="47" spans="1:59" ht="18" customHeight="1">
      <c r="A47" s="1"/>
      <c r="B47" s="1"/>
      <c r="C47" s="19"/>
      <c r="D47" s="19"/>
      <c r="E47" s="19"/>
      <c r="F47" s="63" t="s">
        <v>3</v>
      </c>
      <c r="G47" s="69"/>
      <c r="H47" s="76"/>
      <c r="I47" s="91">
        <f>P38*(新税率!B5)</f>
        <v>0</v>
      </c>
      <c r="J47" s="109"/>
      <c r="K47" s="109"/>
      <c r="L47" s="92"/>
      <c r="M47" s="62" t="s">
        <v>0</v>
      </c>
      <c r="N47" s="91">
        <f>P38*(新税率!C5)</f>
        <v>0</v>
      </c>
      <c r="O47" s="109"/>
      <c r="P47" s="109"/>
      <c r="Q47" s="92"/>
      <c r="R47" s="62" t="s">
        <v>0</v>
      </c>
      <c r="S47" s="91">
        <f>P39*(新税率!D5)</f>
        <v>0</v>
      </c>
      <c r="T47" s="109"/>
      <c r="U47" s="109"/>
      <c r="V47" s="92"/>
      <c r="W47" s="62" t="s">
        <v>0</v>
      </c>
      <c r="X47" s="166">
        <f>P38*(新税率!E5)</f>
        <v>0</v>
      </c>
      <c r="Y47" s="171"/>
      <c r="Z47" s="171"/>
      <c r="AA47" s="172"/>
      <c r="AB47" s="62" t="s">
        <v>0</v>
      </c>
      <c r="AC47" s="19"/>
      <c r="AD47" s="19"/>
      <c r="AG47" t="s">
        <v>40</v>
      </c>
      <c r="AK47" s="204"/>
      <c r="AL47" s="214" t="s">
        <v>5</v>
      </c>
      <c r="AM47" s="214" t="s">
        <v>74</v>
      </c>
      <c r="AN47" s="214" t="s">
        <v>10</v>
      </c>
      <c r="AO47" s="221" t="s">
        <v>117</v>
      </c>
      <c r="AP47" s="230"/>
      <c r="AQ47" s="179" t="s">
        <v>99</v>
      </c>
      <c r="AR47" s="179" t="s">
        <v>100</v>
      </c>
      <c r="AS47" s="239"/>
      <c r="AT47" s="230"/>
      <c r="AU47" s="179" t="s">
        <v>122</v>
      </c>
    </row>
    <row r="48" spans="1:59" ht="18" customHeight="1">
      <c r="A48" s="1"/>
      <c r="B48" s="1"/>
      <c r="C48" s="19"/>
      <c r="D48" s="19"/>
      <c r="E48" s="19"/>
      <c r="F48" s="62" t="s">
        <v>58</v>
      </c>
      <c r="G48" s="62"/>
      <c r="H48" s="62"/>
      <c r="I48" s="91">
        <f>IF(I47=0,0,新税率!B6)</f>
        <v>0</v>
      </c>
      <c r="J48" s="109"/>
      <c r="K48" s="109"/>
      <c r="L48" s="92"/>
      <c r="M48" s="62" t="s">
        <v>0</v>
      </c>
      <c r="N48" s="91">
        <f>IF(N47=0,0,新税率!C6)</f>
        <v>0</v>
      </c>
      <c r="O48" s="109"/>
      <c r="P48" s="109"/>
      <c r="Q48" s="92"/>
      <c r="R48" s="62" t="s">
        <v>0</v>
      </c>
      <c r="S48" s="91">
        <f>IF(AW36=0,0,新税率!D6)</f>
        <v>0</v>
      </c>
      <c r="T48" s="109"/>
      <c r="U48" s="109"/>
      <c r="V48" s="92"/>
      <c r="W48" s="62" t="s">
        <v>0</v>
      </c>
      <c r="X48" s="166">
        <f>IF(X47=0,0,新税率!E6)</f>
        <v>0</v>
      </c>
      <c r="Y48" s="171"/>
      <c r="Z48" s="171"/>
      <c r="AA48" s="172"/>
      <c r="AB48" s="62" t="s">
        <v>0</v>
      </c>
      <c r="AC48" s="19"/>
      <c r="AD48" s="19"/>
      <c r="AG48" s="179" t="s">
        <v>38</v>
      </c>
      <c r="AH48" s="179" t="s">
        <v>75</v>
      </c>
      <c r="AI48" s="179" t="s">
        <v>39</v>
      </c>
      <c r="AJ48" s="200" t="s">
        <v>116</v>
      </c>
      <c r="AK48" s="205" t="s">
        <v>46</v>
      </c>
      <c r="AL48" s="215">
        <f>IF($AO$42&lt;=430000+IF($AR$40&lt;=1,0,IF($AR$40&gt;=2,100000*($AR$40-1))),(I47+I48)*0.7,0)</f>
        <v>0</v>
      </c>
      <c r="AM48" s="215">
        <f>IF($AO$42&lt;=430000+IF($AR$40&lt;=1,0,IF($AR$40&gt;=2,100000*($AR$40-1))),(N47+N48)*0.7,0)</f>
        <v>0</v>
      </c>
      <c r="AN48" s="215">
        <f>IF($AO$42&lt;=430000+IF($AR$40&lt;=1,0,IF($AR$40&gt;=2,100000*($AR$40-1))),(S47+S48)*0.7,0)</f>
        <v>0</v>
      </c>
      <c r="AO48" s="222">
        <f>IF($AO$42&lt;=430000+IF($AR$40&lt;=1,0,IF($AR$40&gt;=2,100000*($AR$40-1))),(X47+X48)*0.7,0)</f>
        <v>0</v>
      </c>
      <c r="AP48" s="229" t="s">
        <v>46</v>
      </c>
      <c r="AQ48" s="215">
        <f>IF($AO$42&lt;=430000+IF($AR$40&lt;=1,0,IF($AR$40&gt;=2,100000*($AR$40-1))),新税率!B14,"")</f>
        <v>2940</v>
      </c>
      <c r="AR48" s="215">
        <f>IF($AO$42&lt;=430000+IF($AR$40&lt;=1,0,IF($AR$40&gt;=2,100000*($AR$40-1))),新税率!C14,"")</f>
        <v>1530</v>
      </c>
      <c r="AS48" s="240"/>
      <c r="AT48" s="229" t="s">
        <v>46</v>
      </c>
      <c r="AU48" s="215">
        <f>IF($AO$42&lt;=430000+IF($AR$40&lt;=1,0,IF($AR$40&gt;=2,100000*($AR$40-1))),新税率!F14,"")</f>
        <v>420</v>
      </c>
    </row>
    <row r="49" spans="1:47" ht="18" customHeight="1">
      <c r="A49" s="1"/>
      <c r="B49" s="1"/>
      <c r="C49" s="19"/>
      <c r="D49" s="19"/>
      <c r="E49" s="19"/>
      <c r="F49" s="63" t="s">
        <v>70</v>
      </c>
      <c r="G49" s="69"/>
      <c r="H49" s="76"/>
      <c r="I49" s="92">
        <f>AL51*-1</f>
        <v>0</v>
      </c>
      <c r="J49" s="93"/>
      <c r="K49" s="93"/>
      <c r="L49" s="93"/>
      <c r="M49" s="62" t="s">
        <v>0</v>
      </c>
      <c r="N49" s="93">
        <f>AM51*-1</f>
        <v>0</v>
      </c>
      <c r="O49" s="93"/>
      <c r="P49" s="93"/>
      <c r="Q49" s="93"/>
      <c r="R49" s="62" t="s">
        <v>0</v>
      </c>
      <c r="S49" s="93">
        <f>AN51*-1</f>
        <v>0</v>
      </c>
      <c r="T49" s="93"/>
      <c r="U49" s="93"/>
      <c r="V49" s="93"/>
      <c r="W49" s="62" t="s">
        <v>0</v>
      </c>
      <c r="X49" s="166">
        <f>AO51*-1</f>
        <v>0</v>
      </c>
      <c r="Y49" s="171"/>
      <c r="Z49" s="171"/>
      <c r="AA49" s="172"/>
      <c r="AB49" s="62" t="s">
        <v>0</v>
      </c>
      <c r="AC49" s="19"/>
      <c r="AD49" s="19"/>
      <c r="AG49" s="180">
        <f>SUM(I46:L51)</f>
        <v>0</v>
      </c>
      <c r="AH49" s="180">
        <f>SUM(N46:Q51)</f>
        <v>0</v>
      </c>
      <c r="AI49" s="180">
        <f>SUM(S46:V51)</f>
        <v>0</v>
      </c>
      <c r="AJ49" s="201">
        <f>SUM(X46:AA51)</f>
        <v>0</v>
      </c>
      <c r="AK49" s="205" t="s">
        <v>4</v>
      </c>
      <c r="AL49" s="215">
        <f>IF($AO$42&lt;=430000+305000*$P$38+IF($AR$40&lt;=1,0,IF($AR$40&gt;=2,100000*($AR$40-1))),(I47+I48)*0.5,0)</f>
        <v>0</v>
      </c>
      <c r="AM49" s="215">
        <f>IF($AO$42&lt;=430000+305000*$P$38+IF($AR$40&lt;=1,0,IF($AR$40&gt;=2,100000*($AR$40-1))),(N47+N48)*0.5,0)</f>
        <v>0</v>
      </c>
      <c r="AN49" s="215">
        <f>IF($AO$42&lt;=430000+305000*$P$38+IF($AR$40&lt;=1,0,IF($AR$40&gt;=2,100000*($AR$40-1))),(S47+S48)*0.5,0)</f>
        <v>0</v>
      </c>
      <c r="AO49" s="222">
        <f>IF($AO$42&lt;=430000+305000*$P$38+IF($AR$40&lt;=1,0,IF($AR$40&gt;=2,100000*($AR$40-1))),(X47+X48)*0.5,0)</f>
        <v>0</v>
      </c>
      <c r="AP49" s="231" t="s">
        <v>98</v>
      </c>
      <c r="AQ49" s="234">
        <f>IF($AO$42&lt;=430000+305000*$P$38+IF($AR$40&lt;=1,0,IF($AR$40&gt;=2,100000*($AR$40-1))),新税率!B15,"")</f>
        <v>4900</v>
      </c>
      <c r="AR49" s="202">
        <f>IF($AO$42&lt;=430000+305000*$P$38+IF($AR$40&lt;=1,0,IF($AR$40&gt;=2,100000*($AR$40-1))),新税率!C15,"")</f>
        <v>2550</v>
      </c>
      <c r="AS49" s="241"/>
      <c r="AT49" s="231" t="s">
        <v>98</v>
      </c>
      <c r="AU49" s="234">
        <f>IF($AO$42&lt;=430000+305000*$P$38+IF($AR$40&lt;=1,0,IF($AR$40&gt;=2,100000*($AR$40-1))),新税率!F15,"")</f>
        <v>700</v>
      </c>
    </row>
    <row r="50" spans="1:47" ht="18" customHeight="1">
      <c r="A50" s="1"/>
      <c r="B50" s="1"/>
      <c r="C50" s="19"/>
      <c r="D50" s="19"/>
      <c r="E50" s="19"/>
      <c r="F50" s="64" t="s">
        <v>97</v>
      </c>
      <c r="G50" s="64"/>
      <c r="H50" s="64"/>
      <c r="I50" s="91">
        <f>AQ52*-1*P40</f>
        <v>0</v>
      </c>
      <c r="J50" s="109"/>
      <c r="K50" s="109"/>
      <c r="L50" s="92"/>
      <c r="M50" s="128" t="s">
        <v>0</v>
      </c>
      <c r="N50" s="91">
        <f>AR52*-1*P40</f>
        <v>0</v>
      </c>
      <c r="O50" s="109"/>
      <c r="P50" s="109"/>
      <c r="Q50" s="92"/>
      <c r="R50" s="62" t="s">
        <v>0</v>
      </c>
      <c r="S50" s="91">
        <v>0</v>
      </c>
      <c r="T50" s="109"/>
      <c r="U50" s="109"/>
      <c r="V50" s="92"/>
      <c r="W50" s="159" t="s">
        <v>0</v>
      </c>
      <c r="X50" s="166">
        <v>0</v>
      </c>
      <c r="Y50" s="171"/>
      <c r="Z50" s="171"/>
      <c r="AA50" s="172"/>
      <c r="AB50" s="159" t="s">
        <v>0</v>
      </c>
      <c r="AC50" s="19"/>
      <c r="AD50" s="19"/>
      <c r="AG50" s="181" t="s">
        <v>8</v>
      </c>
      <c r="AI50" s="181"/>
      <c r="AK50" s="205" t="s">
        <v>64</v>
      </c>
      <c r="AL50" s="215">
        <f>IF($AO$42&lt;=430000+560000*$P$38+IF($AR$40&lt;=1,0,IF($AR$40&gt;=2,100000*($AR$40-1))),(I47+I48)*0.2,0)</f>
        <v>0</v>
      </c>
      <c r="AM50" s="215">
        <f>IF($AO$42&lt;=430000+560000*$P$38+IF($AR$40&lt;=1,0,IF($AR$40&gt;=2,100000*($AR$40-1))),(N47+N48)*0.2,0)</f>
        <v>0</v>
      </c>
      <c r="AN50" s="215">
        <f>IF($AO$42&lt;=430000+560000*$P$38+IF($AR$40&lt;=1,0,IF($AR$40&gt;=2,100000*($AR$40-1))),(S47+S48)*0.2,0)</f>
        <v>0</v>
      </c>
      <c r="AO50" s="222">
        <f>IF($AO$42&lt;=430000+560000*$P$38+IF($AR$40&lt;=1,0,IF($AR$40&gt;=2,100000*($AR$40-1))),(X47+X48)*0.2,0)</f>
        <v>0</v>
      </c>
      <c r="AP50" s="231" t="s">
        <v>35</v>
      </c>
      <c r="AQ50" s="202">
        <f>IF($AO$42&lt;=430000+560000*$P$38+IF($AR$40&lt;=1,0,IF($AR$40&gt;=2,100000*($AR$40-1))),新税率!B16,"")</f>
        <v>7840</v>
      </c>
      <c r="AR50" s="202">
        <f>IF($AO$42&lt;=430000+560000*$P$38+IF($AR$40&lt;=1,0,IF($AR$40&gt;=2,100000*($AR$40-1))),新税率!C16,"")</f>
        <v>4080</v>
      </c>
      <c r="AS50" s="241"/>
      <c r="AT50" s="231" t="s">
        <v>35</v>
      </c>
      <c r="AU50" s="202">
        <f>IF($AO$42&lt;=430000+560000*$P$38+IF($AR$40&lt;=1,0,IF($AR$40&gt;=2,100000*($AR$40-1))),新税率!F16,"")</f>
        <v>1120</v>
      </c>
    </row>
    <row r="51" spans="1:47" ht="18" customHeight="1">
      <c r="A51" s="1"/>
      <c r="B51" s="1"/>
      <c r="C51" s="19"/>
      <c r="D51" s="19"/>
      <c r="E51" s="19"/>
      <c r="F51" s="64" t="s">
        <v>120</v>
      </c>
      <c r="G51" s="64"/>
      <c r="H51" s="64"/>
      <c r="I51" s="92">
        <v>0</v>
      </c>
      <c r="J51" s="93"/>
      <c r="K51" s="93"/>
      <c r="L51" s="93"/>
      <c r="M51" s="62" t="s">
        <v>0</v>
      </c>
      <c r="N51" s="93">
        <v>0</v>
      </c>
      <c r="O51" s="93"/>
      <c r="P51" s="93"/>
      <c r="Q51" s="93"/>
      <c r="R51" s="62" t="s">
        <v>0</v>
      </c>
      <c r="S51" s="93">
        <v>0</v>
      </c>
      <c r="T51" s="93"/>
      <c r="U51" s="93"/>
      <c r="V51" s="93"/>
      <c r="W51" s="62" t="s">
        <v>0</v>
      </c>
      <c r="X51" s="166">
        <f>AU52*-1*P41</f>
        <v>0</v>
      </c>
      <c r="Y51" s="171"/>
      <c r="Z51" s="171"/>
      <c r="AA51" s="172"/>
      <c r="AB51" s="62" t="s">
        <v>0</v>
      </c>
      <c r="AC51" s="19"/>
      <c r="AD51" s="19"/>
      <c r="AG51" s="179" t="s">
        <v>38</v>
      </c>
      <c r="AH51" s="179" t="s">
        <v>75</v>
      </c>
      <c r="AI51" s="179" t="s">
        <v>39</v>
      </c>
      <c r="AJ51" s="200" t="s">
        <v>116</v>
      </c>
      <c r="AK51" s="206" t="s">
        <v>65</v>
      </c>
      <c r="AL51" s="216">
        <f>MAX(AL48:AL50)</f>
        <v>0</v>
      </c>
      <c r="AM51" s="216">
        <f>MAX(AM48:AM50)</f>
        <v>0</v>
      </c>
      <c r="AN51" s="216">
        <f>MAX(AN48:AN50)</f>
        <v>0</v>
      </c>
      <c r="AO51" s="223">
        <f>MAX(AO48:AO50)</f>
        <v>0</v>
      </c>
      <c r="AP51" s="231" t="s">
        <v>101</v>
      </c>
      <c r="AQ51" s="202" t="str">
        <f>IF($AO$42&gt;430000+560000*$P$38+IF($AR$40&lt;=1,0,IF($AR$40&gt;=2,100000*($AR$40-1))),新税率!B17,"")</f>
        <v/>
      </c>
      <c r="AR51" s="202" t="str">
        <f>IF($AO$42&gt;430000+560000*$P$38+IF($AR$40&lt;=1,0,IF($AR$40&gt;=2,100000*($AR$40-1))),新税率!C17,"")</f>
        <v/>
      </c>
      <c r="AS51" s="241"/>
      <c r="AT51" s="231" t="s">
        <v>101</v>
      </c>
      <c r="AU51" s="202" t="str">
        <f>IF($AO$42&gt;430000+560000*$P$38+IF($AR$40&lt;=1,0,IF($AR$40&gt;=2,100000*($AR$40-1))),新税率!F17,"")</f>
        <v/>
      </c>
    </row>
    <row r="52" spans="1:47" ht="18" customHeight="1">
      <c r="A52" s="1"/>
      <c r="B52" s="1"/>
      <c r="C52" s="19"/>
      <c r="D52" s="19"/>
      <c r="E52" s="19"/>
      <c r="F52" s="62" t="s">
        <v>108</v>
      </c>
      <c r="G52" s="62"/>
      <c r="H52" s="62"/>
      <c r="I52" s="93">
        <f>IF(AG52&lt;=新税率!B7,AG52,新税率!B7)</f>
        <v>0</v>
      </c>
      <c r="J52" s="93"/>
      <c r="K52" s="93"/>
      <c r="L52" s="93"/>
      <c r="M52" s="62" t="s">
        <v>0</v>
      </c>
      <c r="N52" s="93">
        <f>IF(AH52&lt;=新税率!C7,AH52,新税率!C7)</f>
        <v>0</v>
      </c>
      <c r="O52" s="93"/>
      <c r="P52" s="93"/>
      <c r="Q52" s="93"/>
      <c r="R52" s="62" t="s">
        <v>0</v>
      </c>
      <c r="S52" s="93">
        <f>IF(AI52&lt;=新税率!D7,AI52,新税率!D7)</f>
        <v>0</v>
      </c>
      <c r="T52" s="93"/>
      <c r="U52" s="93"/>
      <c r="V52" s="93"/>
      <c r="W52" s="62" t="s">
        <v>0</v>
      </c>
      <c r="X52" s="166">
        <f>IF(AJ52&lt;=新税率!E7,AJ52,新税率!E7)</f>
        <v>0</v>
      </c>
      <c r="Y52" s="171"/>
      <c r="Z52" s="171"/>
      <c r="AA52" s="172"/>
      <c r="AB52" s="62" t="s">
        <v>0</v>
      </c>
      <c r="AC52" s="19"/>
      <c r="AD52" s="19"/>
      <c r="AG52" s="180">
        <f>ROUNDDOWN(AG49,-2)</f>
        <v>0</v>
      </c>
      <c r="AH52" s="180">
        <f>ROUNDDOWN(AH49,-2)</f>
        <v>0</v>
      </c>
      <c r="AI52" s="180">
        <f>ROUNDDOWN(AI49,-2)</f>
        <v>0</v>
      </c>
      <c r="AJ52" s="202">
        <f>ROUNDDOWN(AJ49,-2)</f>
        <v>0</v>
      </c>
      <c r="AK52" s="207"/>
      <c r="AL52" s="199"/>
      <c r="AM52" s="199"/>
      <c r="AN52" s="199"/>
      <c r="AO52" s="199"/>
      <c r="AP52" s="232" t="s">
        <v>102</v>
      </c>
      <c r="AQ52" s="235">
        <f>MIN(AQ48:AQ51)</f>
        <v>2940</v>
      </c>
      <c r="AR52" s="235">
        <f>MIN(AR48:AR51)</f>
        <v>1530</v>
      </c>
      <c r="AT52" s="232" t="s">
        <v>102</v>
      </c>
      <c r="AU52" s="235">
        <f>MIN(AU48:AU51)</f>
        <v>420</v>
      </c>
    </row>
    <row r="53" spans="1:47" ht="14.25">
      <c r="A53" s="1"/>
      <c r="B53" s="1"/>
      <c r="C53" s="19"/>
      <c r="D53" s="19"/>
      <c r="E53" s="19"/>
      <c r="F53" s="65"/>
      <c r="G53" s="65"/>
      <c r="H53" s="65"/>
      <c r="I53" s="94"/>
      <c r="J53" s="94"/>
      <c r="K53" s="94"/>
      <c r="L53" s="94"/>
      <c r="M53" s="24"/>
      <c r="N53" s="94"/>
      <c r="O53" s="94"/>
      <c r="P53" s="94"/>
      <c r="Q53" s="94"/>
      <c r="R53" s="24"/>
      <c r="S53" s="19"/>
      <c r="T53" s="19"/>
      <c r="U53" s="19"/>
      <c r="V53" s="19"/>
      <c r="W53" s="19"/>
      <c r="X53" s="19"/>
      <c r="Y53" s="19"/>
      <c r="Z53" s="19"/>
      <c r="AA53" s="19"/>
      <c r="AB53" s="19"/>
      <c r="AC53" s="19"/>
      <c r="AD53" s="19"/>
    </row>
    <row r="54" spans="1:47" ht="22.5" customHeight="1">
      <c r="A54" s="1"/>
      <c r="B54" s="1"/>
      <c r="C54" s="19"/>
      <c r="D54" s="19"/>
      <c r="E54" s="19"/>
      <c r="F54" s="19"/>
      <c r="G54" s="19"/>
      <c r="H54" s="19"/>
      <c r="I54" s="95"/>
      <c r="J54" s="95"/>
      <c r="K54" s="95"/>
      <c r="L54" s="95"/>
      <c r="M54" s="19"/>
      <c r="N54" s="19"/>
      <c r="O54" s="19"/>
      <c r="P54" s="19"/>
      <c r="Q54" s="19"/>
      <c r="R54" s="19"/>
      <c r="S54" s="19"/>
      <c r="T54" s="19"/>
      <c r="U54" s="19"/>
      <c r="V54" s="19"/>
      <c r="W54" s="19"/>
      <c r="X54" s="19"/>
      <c r="Y54" s="19"/>
      <c r="Z54" s="19"/>
      <c r="AA54" s="19"/>
      <c r="AB54" s="19"/>
      <c r="AC54" s="19"/>
      <c r="AD54" s="19"/>
      <c r="AH54" s="191"/>
    </row>
    <row r="55" spans="1:47" ht="15.6" customHeight="1">
      <c r="A55" s="1"/>
      <c r="B55" s="1"/>
      <c r="C55" s="19"/>
      <c r="D55" s="19"/>
      <c r="E55" s="19"/>
      <c r="F55" s="66"/>
      <c r="G55" s="66"/>
      <c r="H55" s="66"/>
      <c r="I55" s="19"/>
      <c r="J55" s="19"/>
      <c r="K55" s="19"/>
      <c r="L55" s="19"/>
      <c r="M55" s="19"/>
      <c r="N55" s="19"/>
      <c r="O55" s="19"/>
      <c r="P55" s="19"/>
      <c r="Q55" s="19"/>
      <c r="R55" s="19"/>
      <c r="S55" s="19"/>
      <c r="T55" s="19"/>
      <c r="U55" s="19"/>
      <c r="V55" s="19"/>
      <c r="W55" s="19"/>
      <c r="X55" s="19"/>
      <c r="Y55" s="19"/>
      <c r="Z55" s="19"/>
      <c r="AA55" s="19"/>
      <c r="AB55" s="19"/>
      <c r="AC55" s="19"/>
      <c r="AD55" s="19"/>
      <c r="AG55" s="182"/>
      <c r="AH55" s="192"/>
    </row>
    <row r="56" spans="1:47" ht="18" customHeight="1">
      <c r="A56" s="1"/>
      <c r="B56" s="1"/>
      <c r="C56" s="19"/>
      <c r="D56" s="19"/>
      <c r="E56" s="19"/>
      <c r="F56" s="19"/>
      <c r="G56" s="19"/>
      <c r="H56" s="4" t="s">
        <v>73</v>
      </c>
      <c r="I56" s="4"/>
      <c r="J56" s="4"/>
      <c r="K56" s="94"/>
      <c r="L56" s="91">
        <f>I52+S52+N52+X52</f>
        <v>0</v>
      </c>
      <c r="M56" s="129"/>
      <c r="N56" s="129"/>
      <c r="O56" s="146"/>
      <c r="P56" s="150" t="s">
        <v>0</v>
      </c>
      <c r="Q56" s="19" t="s">
        <v>71</v>
      </c>
      <c r="R56" s="19"/>
      <c r="S56" s="19"/>
      <c r="T56" s="19"/>
      <c r="U56" s="19"/>
      <c r="V56" s="19"/>
      <c r="W56" s="19"/>
      <c r="X56" s="19"/>
      <c r="Y56" s="19"/>
      <c r="Z56" s="19"/>
      <c r="AA56" s="19"/>
      <c r="AB56" s="19"/>
      <c r="AC56" s="19"/>
      <c r="AD56" s="19"/>
    </row>
    <row r="57" spans="1:47" ht="18" customHeight="1">
      <c r="A57" s="1"/>
      <c r="B57" s="1"/>
      <c r="C57" s="19"/>
      <c r="D57" s="19"/>
      <c r="E57" s="19"/>
      <c r="F57" s="19"/>
      <c r="G57" s="19"/>
      <c r="H57" s="4" t="s">
        <v>45</v>
      </c>
      <c r="I57" s="4"/>
      <c r="J57" s="4"/>
      <c r="K57" s="110"/>
      <c r="L57" s="117">
        <f>L56/12</f>
        <v>0</v>
      </c>
      <c r="M57" s="129"/>
      <c r="N57" s="129"/>
      <c r="O57" s="146"/>
      <c r="P57" s="150" t="s">
        <v>0</v>
      </c>
      <c r="Q57" s="19" t="s">
        <v>71</v>
      </c>
      <c r="R57" s="19"/>
      <c r="S57" s="19"/>
      <c r="T57" s="19"/>
      <c r="U57" s="19"/>
      <c r="V57" s="19"/>
      <c r="W57" s="19"/>
      <c r="X57" s="19"/>
      <c r="Y57" s="19"/>
      <c r="Z57" s="19"/>
      <c r="AA57" s="19"/>
      <c r="AB57" s="19"/>
      <c r="AC57" s="19"/>
      <c r="AD57" s="19"/>
    </row>
    <row r="58" spans="1:47" ht="14.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47">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47">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47">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47">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47">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47">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sheetData>
  <sheetProtection password="C7EA" sheet="1" objects="1" scenarios="1" selectLockedCells="1"/>
  <protectedRanges>
    <protectedRange sqref="F22:G37" name="範囲1"/>
    <protectedRange sqref="I22:L37" name="範囲2"/>
    <protectedRange sqref="N22:Q37" name="範囲3"/>
    <protectedRange sqref="S22:V37" name="範囲4"/>
  </protectedRanges>
  <mergeCells count="257">
    <mergeCell ref="C5:W5"/>
    <mergeCell ref="C22:E22"/>
    <mergeCell ref="C23:E23"/>
    <mergeCell ref="C36:E36"/>
    <mergeCell ref="C37:E37"/>
    <mergeCell ref="I38:O38"/>
    <mergeCell ref="P38:Q38"/>
    <mergeCell ref="I39:O39"/>
    <mergeCell ref="P39:Q39"/>
    <mergeCell ref="I40:O40"/>
    <mergeCell ref="P40:Q40"/>
    <mergeCell ref="I41:O41"/>
    <mergeCell ref="P41:Q41"/>
    <mergeCell ref="I42:M42"/>
    <mergeCell ref="N42:Q42"/>
    <mergeCell ref="I43:N43"/>
    <mergeCell ref="F45:H45"/>
    <mergeCell ref="I45:M45"/>
    <mergeCell ref="N45:R45"/>
    <mergeCell ref="S45:W45"/>
    <mergeCell ref="X45:AB45"/>
    <mergeCell ref="F46:H46"/>
    <mergeCell ref="I46:L46"/>
    <mergeCell ref="N46:Q46"/>
    <mergeCell ref="S46:V46"/>
    <mergeCell ref="X46:AA46"/>
    <mergeCell ref="F47:H47"/>
    <mergeCell ref="I47:L47"/>
    <mergeCell ref="N47:Q47"/>
    <mergeCell ref="S47:V47"/>
    <mergeCell ref="X47:AA47"/>
    <mergeCell ref="F48:H48"/>
    <mergeCell ref="I48:L48"/>
    <mergeCell ref="N48:Q48"/>
    <mergeCell ref="S48:V48"/>
    <mergeCell ref="X48:AA48"/>
    <mergeCell ref="F49:H49"/>
    <mergeCell ref="I49:L49"/>
    <mergeCell ref="N49:Q49"/>
    <mergeCell ref="S49:V49"/>
    <mergeCell ref="X49:AA49"/>
    <mergeCell ref="F50:H50"/>
    <mergeCell ref="I50:L50"/>
    <mergeCell ref="N50:Q50"/>
    <mergeCell ref="S50:V50"/>
    <mergeCell ref="X50:AA50"/>
    <mergeCell ref="F51:H51"/>
    <mergeCell ref="I51:L51"/>
    <mergeCell ref="N51:Q51"/>
    <mergeCell ref="S51:V51"/>
    <mergeCell ref="X51:AA51"/>
    <mergeCell ref="F52:H52"/>
    <mergeCell ref="I52:L52"/>
    <mergeCell ref="N52:Q52"/>
    <mergeCell ref="S52:V52"/>
    <mergeCell ref="X52:AA52"/>
    <mergeCell ref="I54:L54"/>
    <mergeCell ref="F55:H55"/>
    <mergeCell ref="H56:J56"/>
    <mergeCell ref="L56:O56"/>
    <mergeCell ref="H57:J57"/>
    <mergeCell ref="L57:O57"/>
    <mergeCell ref="C18:E19"/>
    <mergeCell ref="F18:H19"/>
    <mergeCell ref="I18:M19"/>
    <mergeCell ref="N18:R19"/>
    <mergeCell ref="S18:W19"/>
    <mergeCell ref="C20:E21"/>
    <mergeCell ref="F20:H21"/>
    <mergeCell ref="I20:M21"/>
    <mergeCell ref="N20:R21"/>
    <mergeCell ref="S20:W21"/>
    <mergeCell ref="F22:G23"/>
    <mergeCell ref="H22:H23"/>
    <mergeCell ref="I22:L23"/>
    <mergeCell ref="M22:M23"/>
    <mergeCell ref="N22:Q23"/>
    <mergeCell ref="R22:R23"/>
    <mergeCell ref="S22:V23"/>
    <mergeCell ref="W22:W23"/>
    <mergeCell ref="AG22:AG23"/>
    <mergeCell ref="AM22:AM23"/>
    <mergeCell ref="AP22:AP23"/>
    <mergeCell ref="AQ22:AQ23"/>
    <mergeCell ref="AR22:AR23"/>
    <mergeCell ref="AU22:AU23"/>
    <mergeCell ref="AV22:AV23"/>
    <mergeCell ref="AW22:AW23"/>
    <mergeCell ref="AZ22:AZ23"/>
    <mergeCell ref="BA22:BA23"/>
    <mergeCell ref="BB22:BB23"/>
    <mergeCell ref="BE22:BE23"/>
    <mergeCell ref="BF22:BF23"/>
    <mergeCell ref="BG22:BG23"/>
    <mergeCell ref="C24:E25"/>
    <mergeCell ref="F24:G25"/>
    <mergeCell ref="H24:H25"/>
    <mergeCell ref="I24:L25"/>
    <mergeCell ref="M24:M25"/>
    <mergeCell ref="N24:Q25"/>
    <mergeCell ref="R24:R25"/>
    <mergeCell ref="S24:V25"/>
    <mergeCell ref="W24:W25"/>
    <mergeCell ref="AG24:AG25"/>
    <mergeCell ref="AM24:AM25"/>
    <mergeCell ref="AP24:AP25"/>
    <mergeCell ref="AQ24:AQ25"/>
    <mergeCell ref="AR24:AR25"/>
    <mergeCell ref="AU24:AU25"/>
    <mergeCell ref="AV24:AV25"/>
    <mergeCell ref="AW24:AW25"/>
    <mergeCell ref="AZ24:AZ25"/>
    <mergeCell ref="BA24:BA25"/>
    <mergeCell ref="BB24:BB25"/>
    <mergeCell ref="BE24:BE25"/>
    <mergeCell ref="BF24:BF25"/>
    <mergeCell ref="BG24:BG25"/>
    <mergeCell ref="C26:E27"/>
    <mergeCell ref="F26:G27"/>
    <mergeCell ref="H26:H27"/>
    <mergeCell ref="I26:L27"/>
    <mergeCell ref="M26:M27"/>
    <mergeCell ref="N26:Q27"/>
    <mergeCell ref="R26:R27"/>
    <mergeCell ref="S26:V27"/>
    <mergeCell ref="W26:W27"/>
    <mergeCell ref="AG26:AG27"/>
    <mergeCell ref="AM26:AM27"/>
    <mergeCell ref="AP26:AP27"/>
    <mergeCell ref="AQ26:AQ27"/>
    <mergeCell ref="AR26:AR27"/>
    <mergeCell ref="AU26:AU27"/>
    <mergeCell ref="AV26:AV27"/>
    <mergeCell ref="AW26:AW27"/>
    <mergeCell ref="AZ26:AZ27"/>
    <mergeCell ref="BA26:BA27"/>
    <mergeCell ref="BB26:BB27"/>
    <mergeCell ref="BE26:BE27"/>
    <mergeCell ref="BF26:BF27"/>
    <mergeCell ref="BG26:BG27"/>
    <mergeCell ref="C28:E29"/>
    <mergeCell ref="F28:G29"/>
    <mergeCell ref="H28:H29"/>
    <mergeCell ref="I28:L29"/>
    <mergeCell ref="M28:M29"/>
    <mergeCell ref="N28:Q29"/>
    <mergeCell ref="R28:R29"/>
    <mergeCell ref="S28:V29"/>
    <mergeCell ref="W28:W29"/>
    <mergeCell ref="AG28:AG29"/>
    <mergeCell ref="AM28:AM29"/>
    <mergeCell ref="AP28:AP29"/>
    <mergeCell ref="AQ28:AQ29"/>
    <mergeCell ref="AR28:AR29"/>
    <mergeCell ref="AU28:AU29"/>
    <mergeCell ref="AV28:AV29"/>
    <mergeCell ref="AW28:AW29"/>
    <mergeCell ref="AZ28:AZ29"/>
    <mergeCell ref="BA28:BA29"/>
    <mergeCell ref="BB28:BB29"/>
    <mergeCell ref="BE28:BE29"/>
    <mergeCell ref="BF28:BF29"/>
    <mergeCell ref="BG28:BG29"/>
    <mergeCell ref="C30:E31"/>
    <mergeCell ref="F30:G31"/>
    <mergeCell ref="H30:H31"/>
    <mergeCell ref="I30:L31"/>
    <mergeCell ref="M30:M31"/>
    <mergeCell ref="N30:Q31"/>
    <mergeCell ref="R30:R31"/>
    <mergeCell ref="S30:V31"/>
    <mergeCell ref="W30:W31"/>
    <mergeCell ref="AG30:AG31"/>
    <mergeCell ref="AM30:AM31"/>
    <mergeCell ref="AP30:AP31"/>
    <mergeCell ref="AQ30:AQ31"/>
    <mergeCell ref="AR30:AR31"/>
    <mergeCell ref="AU30:AU31"/>
    <mergeCell ref="AV30:AV31"/>
    <mergeCell ref="AW30:AW31"/>
    <mergeCell ref="AZ30:AZ31"/>
    <mergeCell ref="BA30:BA31"/>
    <mergeCell ref="BB30:BB31"/>
    <mergeCell ref="BE30:BE31"/>
    <mergeCell ref="BF30:BF31"/>
    <mergeCell ref="BG30:BG31"/>
    <mergeCell ref="C32:E33"/>
    <mergeCell ref="F32:G33"/>
    <mergeCell ref="H32:H33"/>
    <mergeCell ref="I32:L33"/>
    <mergeCell ref="M32:M33"/>
    <mergeCell ref="N32:Q33"/>
    <mergeCell ref="R32:R33"/>
    <mergeCell ref="S32:V33"/>
    <mergeCell ref="W32:W33"/>
    <mergeCell ref="AG32:AG33"/>
    <mergeCell ref="AM32:AM33"/>
    <mergeCell ref="AP32:AP33"/>
    <mergeCell ref="AQ32:AQ33"/>
    <mergeCell ref="AR32:AR33"/>
    <mergeCell ref="AU32:AU33"/>
    <mergeCell ref="AV32:AV33"/>
    <mergeCell ref="AW32:AW33"/>
    <mergeCell ref="AZ32:AZ33"/>
    <mergeCell ref="BA32:BA33"/>
    <mergeCell ref="BB32:BB33"/>
    <mergeCell ref="BE32:BE33"/>
    <mergeCell ref="BF32:BF33"/>
    <mergeCell ref="BG32:BG33"/>
    <mergeCell ref="C34:E35"/>
    <mergeCell ref="F34:G35"/>
    <mergeCell ref="H34:H35"/>
    <mergeCell ref="I34:L35"/>
    <mergeCell ref="M34:M35"/>
    <mergeCell ref="N34:Q35"/>
    <mergeCell ref="R34:R35"/>
    <mergeCell ref="S34:V35"/>
    <mergeCell ref="W34:W35"/>
    <mergeCell ref="AG34:AG35"/>
    <mergeCell ref="AM34:AM35"/>
    <mergeCell ref="AP34:AP35"/>
    <mergeCell ref="AQ34:AQ35"/>
    <mergeCell ref="AR34:AR35"/>
    <mergeCell ref="AU34:AU35"/>
    <mergeCell ref="AV34:AV35"/>
    <mergeCell ref="AW34:AW35"/>
    <mergeCell ref="AZ34:AZ35"/>
    <mergeCell ref="BA34:BA35"/>
    <mergeCell ref="BB34:BB35"/>
    <mergeCell ref="BE34:BE35"/>
    <mergeCell ref="BF34:BF35"/>
    <mergeCell ref="BG34:BG35"/>
    <mergeCell ref="F36:G37"/>
    <mergeCell ref="H36:H37"/>
    <mergeCell ref="I36:L37"/>
    <mergeCell ref="M36:M37"/>
    <mergeCell ref="N36:Q37"/>
    <mergeCell ref="R36:R37"/>
    <mergeCell ref="S36:V37"/>
    <mergeCell ref="W36:W37"/>
    <mergeCell ref="AG36:AG37"/>
    <mergeCell ref="AH36:AH37"/>
    <mergeCell ref="AJ36:AJ37"/>
    <mergeCell ref="AK36:AK37"/>
    <mergeCell ref="AM36:AM37"/>
    <mergeCell ref="AP36:AP37"/>
    <mergeCell ref="AQ36:AQ37"/>
    <mergeCell ref="AR36:AR37"/>
    <mergeCell ref="AG38:AG39"/>
    <mergeCell ref="AM38:AM39"/>
    <mergeCell ref="AR38:AR39"/>
    <mergeCell ref="AG40:AG42"/>
    <mergeCell ref="AH40:AH42"/>
    <mergeCell ref="AJ40:AJ42"/>
    <mergeCell ref="AK40:AK42"/>
    <mergeCell ref="AM40:AM42"/>
    <mergeCell ref="AR40:AR42"/>
  </mergeCells>
  <phoneticPr fontId="1"/>
  <pageMargins left="0.70866141732283461" right="0.70866141732283461" top="0.74803149606299213" bottom="0.74803149606299213" header="0.31496062992125984" footer="0.31496062992125984"/>
  <pageSetup paperSize="9" scale="74" fitToWidth="0" fitToHeight="1" orientation="portrait" usePrinterDefaults="1" r:id="rId1"/>
  <headerFooter alignWithMargins="0"/>
  <rowBreaks count="1" manualBreakCount="1">
    <brk id="37"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F17"/>
  <sheetViews>
    <sheetView zoomScale="115" zoomScaleNormal="115" workbookViewId="0">
      <selection activeCell="A2" sqref="A2"/>
    </sheetView>
  </sheetViews>
  <sheetFormatPr defaultRowHeight="13.5"/>
  <cols>
    <col min="1" max="16384" width="9" style="192" customWidth="1"/>
  </cols>
  <sheetData>
    <row r="1" spans="1:6">
      <c r="A1" s="192" t="s">
        <v>19</v>
      </c>
    </row>
    <row r="2" spans="1:6">
      <c r="A2" s="215"/>
      <c r="B2" s="246" t="s">
        <v>12</v>
      </c>
      <c r="C2" s="246" t="s">
        <v>76</v>
      </c>
      <c r="D2" s="246" t="s">
        <v>17</v>
      </c>
      <c r="E2" s="246" t="s">
        <v>121</v>
      </c>
    </row>
    <row r="3" spans="1:6">
      <c r="A3" s="246" t="s">
        <v>32</v>
      </c>
      <c r="B3" s="215">
        <v>430000</v>
      </c>
      <c r="C3" s="215">
        <v>430000</v>
      </c>
      <c r="D3" s="215">
        <v>430000</v>
      </c>
      <c r="E3" s="215">
        <v>430000</v>
      </c>
    </row>
    <row r="4" spans="1:6">
      <c r="A4" s="246" t="s">
        <v>27</v>
      </c>
      <c r="B4" s="249">
        <v>6.e-002</v>
      </c>
      <c r="C4" s="249">
        <v>2.5999999999999999e-002</v>
      </c>
      <c r="D4" s="249">
        <v>2.1000000000000001e-002</v>
      </c>
      <c r="E4" s="249">
        <v>3.0000000000000001e-003</v>
      </c>
    </row>
    <row r="5" spans="1:6">
      <c r="A5" s="246" t="s">
        <v>7</v>
      </c>
      <c r="B5" s="250">
        <v>19600</v>
      </c>
      <c r="C5" s="250">
        <v>10200</v>
      </c>
      <c r="D5" s="250">
        <v>11100</v>
      </c>
      <c r="E5" s="215">
        <v>1400</v>
      </c>
    </row>
    <row r="6" spans="1:6">
      <c r="A6" s="246" t="s">
        <v>9</v>
      </c>
      <c r="B6" s="250">
        <v>17700</v>
      </c>
      <c r="C6" s="250">
        <v>7500</v>
      </c>
      <c r="D6" s="250">
        <v>6100</v>
      </c>
      <c r="E6" s="215">
        <v>900</v>
      </c>
    </row>
    <row r="7" spans="1:6">
      <c r="A7" s="246" t="s">
        <v>1</v>
      </c>
      <c r="B7" s="250">
        <v>670000</v>
      </c>
      <c r="C7" s="250">
        <v>260000</v>
      </c>
      <c r="D7" s="250">
        <v>170000</v>
      </c>
      <c r="E7" s="215">
        <v>30000</v>
      </c>
    </row>
    <row r="8" spans="1:6">
      <c r="A8" s="246" t="s">
        <v>47</v>
      </c>
      <c r="B8" s="251">
        <v>0.7</v>
      </c>
      <c r="C8" s="251">
        <v>0.7</v>
      </c>
      <c r="D8" s="251">
        <v>0.7</v>
      </c>
      <c r="E8" s="251">
        <v>0.7</v>
      </c>
    </row>
    <row r="9" spans="1:6">
      <c r="A9" s="246" t="s">
        <v>36</v>
      </c>
      <c r="B9" s="251">
        <v>0.5</v>
      </c>
      <c r="C9" s="251">
        <v>0.5</v>
      </c>
      <c r="D9" s="251">
        <v>0.5</v>
      </c>
      <c r="E9" s="251">
        <v>0.5</v>
      </c>
    </row>
    <row r="10" spans="1:6">
      <c r="A10" s="246" t="s">
        <v>49</v>
      </c>
      <c r="B10" s="251">
        <v>0.2</v>
      </c>
      <c r="C10" s="251">
        <v>0.2</v>
      </c>
      <c r="D10" s="251">
        <v>0.2</v>
      </c>
      <c r="E10" s="251">
        <v>0.2</v>
      </c>
    </row>
    <row r="11" spans="1:6">
      <c r="A11" s="246" t="s">
        <v>33</v>
      </c>
      <c r="B11" s="215">
        <v>150000</v>
      </c>
      <c r="C11" s="215"/>
      <c r="D11" s="215"/>
      <c r="E11" s="215"/>
    </row>
    <row r="13" spans="1:6">
      <c r="A13" s="247" t="s">
        <v>111</v>
      </c>
      <c r="B13" s="252" t="s">
        <v>99</v>
      </c>
      <c r="C13" s="252" t="s">
        <v>100</v>
      </c>
      <c r="E13" s="247" t="s">
        <v>123</v>
      </c>
      <c r="F13" s="252" t="s">
        <v>122</v>
      </c>
    </row>
    <row r="14" spans="1:6">
      <c r="A14" s="248" t="s">
        <v>47</v>
      </c>
      <c r="B14" s="253">
        <v>2940</v>
      </c>
      <c r="C14" s="253">
        <v>1530</v>
      </c>
      <c r="E14" s="248" t="s">
        <v>47</v>
      </c>
      <c r="F14" s="253">
        <v>420</v>
      </c>
    </row>
    <row r="15" spans="1:6">
      <c r="A15" s="248" t="s">
        <v>110</v>
      </c>
      <c r="B15" s="253">
        <v>4900</v>
      </c>
      <c r="C15" s="253">
        <v>2550</v>
      </c>
      <c r="E15" s="248" t="s">
        <v>110</v>
      </c>
      <c r="F15" s="253">
        <v>700</v>
      </c>
    </row>
    <row r="16" spans="1:6">
      <c r="A16" s="248" t="s">
        <v>49</v>
      </c>
      <c r="B16" s="253">
        <v>7840</v>
      </c>
      <c r="C16" s="253">
        <v>4080</v>
      </c>
      <c r="E16" s="248" t="s">
        <v>49</v>
      </c>
      <c r="F16" s="253">
        <v>1120</v>
      </c>
    </row>
    <row r="17" spans="1:6">
      <c r="A17" s="248" t="s">
        <v>101</v>
      </c>
      <c r="B17" s="253">
        <v>9800</v>
      </c>
      <c r="C17" s="253">
        <v>5100</v>
      </c>
      <c r="E17" s="248" t="s">
        <v>101</v>
      </c>
      <c r="F17" s="253">
        <v>1400</v>
      </c>
    </row>
  </sheetData>
  <sheetProtection password="C7EA" sheet="1" objects="1" scenarios="1"/>
  <phoneticPr fontId="1"/>
  <pageMargins left="0.75" right="0.75"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計算シート</vt:lpstr>
      <vt:lpstr>新税率</vt:lpstr>
    </vt:vector>
  </TitlesOfParts>
  <Company>伊勢崎市役所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nanzawa</dc:creator>
  <cp:lastModifiedBy>Administrator</cp:lastModifiedBy>
  <cp:lastPrinted>2026-05-14T06:04:50Z</cp:lastPrinted>
  <dcterms:created xsi:type="dcterms:W3CDTF">2004-04-14T23:44:04Z</dcterms:created>
  <dcterms:modified xsi:type="dcterms:W3CDTF">2026-07-13T02:00:07Z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5.0.4.0</vt:lpwstr>
    </vt:vector>
  </property>
  <property fmtid="{DCFEDD21-7773-49B2-8022-6FC58DB5260B}" pid="3" name="LastSavedVersion">
    <vt:lpwstr>5.0.4.0</vt:lpwstr>
  </property>
  <property fmtid="{DCFEDD21-7773-49B2-8022-6FC58DB5260B}" pid="4" name="LastSavedDate">
    <vt:filetime>2026-07-13T02:00:07Z</vt:filetime>
  </property>
</Properties>
</file>